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ster\почта\Солошенко\Уточнение бюджета в 2019 году\на 25.04.19\Утверждено\"/>
    </mc:Choice>
  </mc:AlternateContent>
  <xr:revisionPtr revIDLastSave="0" documentId="13_ncr:1_{5A4A4D0B-6627-4966-B6C9-F6837FD5C624}" xr6:coauthVersionLast="43" xr6:coauthVersionMax="43" xr10:uidLastSave="{00000000-0000-0000-0000-000000000000}"/>
  <bookViews>
    <workbookView xWindow="-120" yWindow="-120" windowWidth="29040" windowHeight="15990" xr2:uid="{00000000-000D-0000-FFFF-FFFF00000000}"/>
  </bookViews>
  <sheets>
    <sheet name="Доходы бюджета" sheetId="1" r:id="rId1"/>
  </sheets>
  <definedNames>
    <definedName name="__bookmark_1">'Доходы бюджета'!#REF!</definedName>
    <definedName name="__bookmark_10">#REF!</definedName>
    <definedName name="__bookmark_13">#REF!</definedName>
    <definedName name="__bookmark_15">#REF!</definedName>
    <definedName name="__bookmark_27">#REF!</definedName>
    <definedName name="__bookmark_7">'Доходы бюджета'!$A$11:$C$143</definedName>
    <definedName name="_xlnm.Print_Titles" localSheetId="0">'Доходы бюджета'!$13:$13</definedName>
  </definedNames>
  <calcPr calcId="181029"/>
</workbook>
</file>

<file path=xl/calcChain.xml><?xml version="1.0" encoding="utf-8"?>
<calcChain xmlns="http://schemas.openxmlformats.org/spreadsheetml/2006/main">
  <c r="E126" i="1" l="1"/>
  <c r="E117" i="1" s="1"/>
  <c r="D126" i="1"/>
  <c r="D117" i="1" s="1"/>
  <c r="C126" i="1"/>
  <c r="C117" i="1" s="1"/>
  <c r="E68" i="1" l="1"/>
  <c r="D68" i="1"/>
  <c r="C68" i="1"/>
  <c r="C131" i="1" l="1"/>
  <c r="C136" i="1"/>
  <c r="C133" i="1"/>
  <c r="C114" i="1"/>
  <c r="C116" i="1" l="1"/>
  <c r="E136" i="1" l="1"/>
  <c r="D136" i="1"/>
  <c r="E140" i="1"/>
  <c r="D140" i="1"/>
  <c r="C125" i="1" l="1"/>
  <c r="E119" i="1" l="1"/>
  <c r="D119" i="1"/>
  <c r="C140" i="1" l="1"/>
  <c r="C120" i="1" l="1"/>
  <c r="E150" i="1"/>
  <c r="D150" i="1"/>
  <c r="E149" i="1"/>
  <c r="D149" i="1"/>
  <c r="C150" i="1"/>
  <c r="C149" i="1" s="1"/>
  <c r="C129" i="1" l="1"/>
  <c r="E128" i="1" l="1"/>
  <c r="D128" i="1"/>
  <c r="C128" i="1"/>
  <c r="C119" i="1"/>
  <c r="E147" i="1" l="1"/>
  <c r="E143" i="1"/>
  <c r="E145" i="1"/>
  <c r="E141" i="1"/>
  <c r="E139" i="1"/>
  <c r="E137" i="1"/>
  <c r="E135" i="1"/>
  <c r="E130" i="1"/>
  <c r="E124" i="1"/>
  <c r="E122" i="1"/>
  <c r="E132" i="1"/>
  <c r="D143" i="1"/>
  <c r="D145" i="1"/>
  <c r="D147" i="1"/>
  <c r="D139" i="1"/>
  <c r="D141" i="1"/>
  <c r="D137" i="1"/>
  <c r="D135" i="1"/>
  <c r="E118" i="1"/>
  <c r="D132" i="1"/>
  <c r="D130" i="1"/>
  <c r="D124" i="1"/>
  <c r="D122" i="1"/>
  <c r="D118" i="1"/>
  <c r="E113" i="1"/>
  <c r="D113" i="1"/>
  <c r="E115" i="1"/>
  <c r="D115" i="1"/>
  <c r="D112" i="1" l="1"/>
  <c r="D134" i="1"/>
  <c r="E134" i="1"/>
  <c r="D111" i="1"/>
  <c r="E112" i="1"/>
  <c r="E111" i="1" s="1"/>
  <c r="C154" i="1"/>
  <c r="C147" i="1"/>
  <c r="C145" i="1"/>
  <c r="C143" i="1"/>
  <c r="C141" i="1"/>
  <c r="C139" i="1"/>
  <c r="C137" i="1"/>
  <c r="C135" i="1"/>
  <c r="C132" i="1"/>
  <c r="C130" i="1"/>
  <c r="C124" i="1"/>
  <c r="C122" i="1"/>
  <c r="C118" i="1"/>
  <c r="C115" i="1"/>
  <c r="C113" i="1"/>
  <c r="C134" i="1" l="1"/>
  <c r="C112" i="1"/>
  <c r="E98" i="1"/>
  <c r="D98" i="1"/>
  <c r="C98" i="1"/>
  <c r="C111" i="1" l="1"/>
  <c r="E19" i="1"/>
  <c r="E67" i="1"/>
  <c r="D19" i="1"/>
  <c r="D67" i="1"/>
  <c r="C67" i="1" l="1"/>
  <c r="C66" i="1"/>
  <c r="E105" i="1"/>
  <c r="D105" i="1"/>
  <c r="C105" i="1"/>
  <c r="C65" i="1" l="1"/>
  <c r="D43" i="1"/>
  <c r="C78" i="1" l="1"/>
  <c r="E96" i="1" l="1"/>
  <c r="E94" i="1" s="1"/>
  <c r="D96" i="1"/>
  <c r="D94" i="1" s="1"/>
  <c r="C96" i="1"/>
  <c r="C94" i="1" s="1"/>
  <c r="E90" i="1"/>
  <c r="D90" i="1"/>
  <c r="C90" i="1"/>
  <c r="E86" i="1"/>
  <c r="D86" i="1"/>
  <c r="C86" i="1"/>
  <c r="E25" i="1"/>
  <c r="D25" i="1"/>
  <c r="E21" i="1"/>
  <c r="D21" i="1"/>
  <c r="E20" i="1"/>
  <c r="D20" i="1"/>
  <c r="C153" i="1"/>
  <c r="C152" i="1" s="1"/>
  <c r="C110" i="1" s="1"/>
  <c r="E153" i="1"/>
  <c r="D153" i="1"/>
  <c r="E152" i="1"/>
  <c r="E110" i="1" s="1"/>
  <c r="D152" i="1"/>
  <c r="D110" i="1" s="1"/>
  <c r="C45" i="1"/>
  <c r="C44" i="1" s="1"/>
  <c r="D45" i="1"/>
  <c r="D44" i="1" s="1"/>
  <c r="E45" i="1"/>
  <c r="E43" i="1"/>
  <c r="E42" i="1" s="1"/>
  <c r="C43" i="1"/>
  <c r="C42" i="1" s="1"/>
  <c r="C41" i="1" s="1"/>
  <c r="E40" i="1"/>
  <c r="E39" i="1" s="1"/>
  <c r="D40" i="1"/>
  <c r="D39" i="1" s="1"/>
  <c r="C40" i="1"/>
  <c r="C39" i="1" s="1"/>
  <c r="C25" i="1"/>
  <c r="C21" i="1" s="1"/>
  <c r="C20" i="1" s="1"/>
  <c r="E102" i="1"/>
  <c r="D102" i="1"/>
  <c r="C102" i="1"/>
  <c r="C100" i="1"/>
  <c r="D100" i="1"/>
  <c r="E100" i="1"/>
  <c r="E92" i="1"/>
  <c r="D92" i="1"/>
  <c r="C92" i="1"/>
  <c r="E66" i="1"/>
  <c r="E65" i="1" s="1"/>
  <c r="E64" i="1" s="1"/>
  <c r="D66" i="1"/>
  <c r="D65" i="1" s="1"/>
  <c r="D64" i="1" s="1"/>
  <c r="E52" i="1"/>
  <c r="D52" i="1"/>
  <c r="E55" i="1"/>
  <c r="E54" i="1" s="1"/>
  <c r="D55" i="1"/>
  <c r="D54" i="1" s="1"/>
  <c r="D50" i="1" s="1"/>
  <c r="E49" i="1"/>
  <c r="D49" i="1"/>
  <c r="C49" i="1"/>
  <c r="C55" i="1"/>
  <c r="C54" i="1" s="1"/>
  <c r="C52" i="1"/>
  <c r="E83" i="1"/>
  <c r="E82" i="1" s="1"/>
  <c r="D83" i="1"/>
  <c r="D82" i="1" s="1"/>
  <c r="C83" i="1"/>
  <c r="C82" i="1" s="1"/>
  <c r="E80" i="1"/>
  <c r="E79" i="1" s="1"/>
  <c r="E77" i="1"/>
  <c r="E76" i="1" s="1"/>
  <c r="D80" i="1"/>
  <c r="D79" i="1" s="1"/>
  <c r="D77" i="1"/>
  <c r="D76" i="1" s="1"/>
  <c r="C77" i="1"/>
  <c r="C76" i="1" s="1"/>
  <c r="C80" i="1"/>
  <c r="C79" i="1" s="1"/>
  <c r="E73" i="1"/>
  <c r="E72" i="1" s="1"/>
  <c r="E71" i="1" s="1"/>
  <c r="D73" i="1"/>
  <c r="D72" i="1" s="1"/>
  <c r="D71" i="1" s="1"/>
  <c r="C73" i="1"/>
  <c r="C72" i="1" s="1"/>
  <c r="C71" i="1" s="1"/>
  <c r="E108" i="1"/>
  <c r="E107" i="1" s="1"/>
  <c r="D108" i="1"/>
  <c r="D107" i="1" s="1"/>
  <c r="C108" i="1"/>
  <c r="C107" i="1" s="1"/>
  <c r="C47" i="1"/>
  <c r="E62" i="1"/>
  <c r="E61" i="1" s="1"/>
  <c r="E59" i="1"/>
  <c r="E58" i="1" s="1"/>
  <c r="D62" i="1"/>
  <c r="D61" i="1" s="1"/>
  <c r="D59" i="1"/>
  <c r="D58" i="1" s="1"/>
  <c r="C62" i="1"/>
  <c r="C61" i="1" s="1"/>
  <c r="C59" i="1"/>
  <c r="C58" i="1" s="1"/>
  <c r="E47" i="1"/>
  <c r="D47" i="1"/>
  <c r="E44" i="1"/>
  <c r="D42" i="1"/>
  <c r="E36" i="1"/>
  <c r="E34" i="1"/>
  <c r="E32" i="1"/>
  <c r="E30" i="1"/>
  <c r="E28" i="1"/>
  <c r="D36" i="1"/>
  <c r="D34" i="1"/>
  <c r="D32" i="1"/>
  <c r="D30" i="1"/>
  <c r="D28" i="1"/>
  <c r="E18" i="1"/>
  <c r="E17" i="1"/>
  <c r="C19" i="1"/>
  <c r="C18" i="1"/>
  <c r="C17" i="1"/>
  <c r="D17" i="1"/>
  <c r="D18" i="1"/>
  <c r="C30" i="1"/>
  <c r="C36" i="1"/>
  <c r="C34" i="1"/>
  <c r="C32" i="1"/>
  <c r="C28" i="1"/>
  <c r="C27" i="1" s="1"/>
  <c r="C16" i="1" l="1"/>
  <c r="C15" i="1" s="1"/>
  <c r="E16" i="1"/>
  <c r="E15" i="1" s="1"/>
  <c r="E41" i="1"/>
  <c r="C50" i="1"/>
  <c r="C46" i="1" s="1"/>
  <c r="D46" i="1"/>
  <c r="D41" i="1"/>
  <c r="D38" i="1" s="1"/>
  <c r="E38" i="1"/>
  <c r="C75" i="1"/>
  <c r="D75" i="1"/>
  <c r="E50" i="1"/>
  <c r="E46" i="1" s="1"/>
  <c r="D85" i="1"/>
  <c r="D16" i="1"/>
  <c r="D15" i="1" s="1"/>
  <c r="D27" i="1"/>
  <c r="D26" i="1" s="1"/>
  <c r="E75" i="1"/>
  <c r="C85" i="1"/>
  <c r="E85" i="1"/>
  <c r="C26" i="1"/>
  <c r="E27" i="1"/>
  <c r="E26" i="1" s="1"/>
  <c r="C57" i="1"/>
  <c r="D57" i="1"/>
  <c r="E57" i="1"/>
  <c r="C38" i="1"/>
  <c r="C64" i="1"/>
  <c r="E14" i="1" l="1"/>
  <c r="E155" i="1" s="1"/>
  <c r="C14" i="1"/>
  <c r="C155" i="1" s="1"/>
  <c r="D14" i="1"/>
  <c r="D155" i="1" s="1"/>
</calcChain>
</file>

<file path=xl/sharedStrings.xml><?xml version="1.0" encoding="utf-8"?>
<sst xmlns="http://schemas.openxmlformats.org/spreadsheetml/2006/main" count="866" uniqueCount="298">
  <si>
    <t>Наименование показателя</t>
  </si>
  <si>
    <t>5</t>
  </si>
  <si>
    <t>(в руб.)</t>
  </si>
  <si>
    <t>Код дохода по бюджетной классификации</t>
  </si>
  <si>
    <t>1</t>
  </si>
  <si>
    <t>2</t>
  </si>
  <si>
    <t>3</t>
  </si>
  <si>
    <t>4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</si>
  <si>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</si>
  <si>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</si>
  <si>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</si>
  <si>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</si>
  <si>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</si>
  <si>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</si>
  <si>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</si>
  <si>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</si>
  <si>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</si>
  <si>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</si>
  <si>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</si>
  <si>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</si>
  <si>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</si>
  <si>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</si>
  <si>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</si>
  <si>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</si>
  <si>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</si>
  <si>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</si>
  <si>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</si>
  <si>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</si>
  <si>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</si>
  <si>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</si>
  <si>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</si>
  <si>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</si>
  <si>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</si>
  <si>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</si>
  <si>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</si>
  <si>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</si>
  <si>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</si>
  <si>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</si>
  <si>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</si>
  <si>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</si>
  <si>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</si>
  <si>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</si>
  <si>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</si>
  <si>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</si>
  <si>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</si>
  <si>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</si>
  <si>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</si>
  <si>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</si>
  <si>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</si>
  <si>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</si>
  <si>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городских округов</t>
  </si>
  <si>
    <t>00010504010020000110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</si>
  <si>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</si>
  <si>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</si>
  <si>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</si>
  <si>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</si>
  <si>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</si>
  <si>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00010601020040000110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</si>
  <si>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</si>
  <si>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</si>
  <si>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</si>
  <si>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</si>
  <si>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городских округов</t>
  </si>
  <si>
    <t>00010606032040000110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</si>
  <si>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</si>
  <si>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</si>
  <si>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городских округов</t>
  </si>
  <si>
    <t>00010606042040000110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</si>
  <si>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</si>
  <si>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</si>
  <si>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</si>
  <si>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</si>
  <si>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</si>
  <si>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</si>
  <si>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государственную регистрацию, а также за совершение прочих юридически значимых действий</t>
  </si>
  <si>
    <t>00010807000010000110</t>
  </si>
  <si>
    <t>Государственная пошлина за выдачу разрешения на установку рекламной конструкции</t>
  </si>
  <si>
    <t>00010807150010000110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</si>
  <si>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</si>
  <si>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</si>
  <si>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</si>
  <si>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</si>
  <si>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</si>
  <si>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</si>
  <si>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</si>
  <si>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00011105012040000120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</si>
  <si>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</si>
  <si>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</si>
  <si>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</si>
  <si>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</si>
  <si>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</si>
  <si>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00011109044040000120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</si>
  <si>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</si>
  <si>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</si>
  <si>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</si>
  <si>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</si>
  <si>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</si>
  <si>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</si>
  <si>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</si>
  <si>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</si>
  <si>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</si>
  <si>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</si>
  <si>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</si>
  <si>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</si>
  <si>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</si>
  <si>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</si>
  <si>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</si>
  <si>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городских округов</t>
  </si>
  <si>
    <t>00011302994040000130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</si>
  <si>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</si>
  <si>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</si>
  <si>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</si>
  <si>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</si>
  <si>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</si>
  <si>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00011402040040000410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</si>
  <si>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</si>
  <si>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00011402043040000410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</si>
  <si>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</si>
  <si>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</si>
  <si>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</si>
  <si>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</si>
  <si>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</si>
  <si>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00011406012040000430</t>
  </si>
  <si>
    <t>АДМИНИСТРАТИВНЫЕ ПЛАТЕЖИ И СБОРЫ</t>
  </si>
  <si>
    <t>00011500000000000000</t>
  </si>
  <si>
    <t>Платежи, взимаемые государственными и муниципальными органами (организациями) за выполнение определенных функций</t>
  </si>
  <si>
    <t>00011502000000000140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</si>
  <si>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</si>
  <si>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00011502040040000140</t>
  </si>
  <si>
    <t>ШТРАФЫ, САНКЦИИ, ВОЗМЕЩЕНИЕ УЩЕРБА</t>
  </si>
  <si>
    <t>00011600000000000000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</si>
  <si>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</si>
  <si>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00011621000000000140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</si>
  <si>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</si>
  <si>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00011621040040000140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</si>
  <si>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</si>
  <si>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</si>
  <si>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</si>
  <si>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00011633040040000140</t>
  </si>
  <si>
    <t>Суммы по искам о возмещении вреда, причиненного окружающей среде</t>
  </si>
  <si>
    <t>00011635000000000140</t>
  </si>
  <si>
    <t>Суммы по искам о возмещении вреда, причиненного окружающей среде, подлежащие зачислению в бюджеты городских округов</t>
  </si>
  <si>
    <t>00011635020040000140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</si>
  <si>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</si>
  <si>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</si>
  <si>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</si>
  <si>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00011690040040000140</t>
  </si>
  <si>
    <t>ПРОЧИЕ НЕНАЛОГОВЫЕ ДОХОДЫ</t>
  </si>
  <si>
    <t>00011700000000000000</t>
  </si>
  <si>
    <t>Прочие неналоговые доходы</t>
  </si>
  <si>
    <t>00011705000000000180</t>
  </si>
  <si>
    <t>Прочие неналоговые доходы бюджетов городских округов</t>
  </si>
  <si>
    <t>00011705040040000180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</si>
  <si>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</si>
  <si>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</si>
  <si>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</si>
  <si>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</si>
  <si>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</si>
  <si>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</si>
  <si>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</si>
  <si>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</si>
  <si>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</si>
  <si>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</si>
  <si>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</t>
  </si>
  <si>
    <t>Прочие субсидии бюджетам городских округов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</si>
  <si>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</si>
  <si>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</si>
  <si>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</si>
  <si>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</si>
  <si>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</si>
  <si>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</si>
  <si>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</si>
  <si>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</si>
  <si>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</si>
  <si>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</si>
  <si>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</si>
  <si>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Единая субвенция местным бюджетам</t>
  </si>
  <si>
    <t>Единая субвенция бюджетам городских округов</t>
  </si>
  <si>
    <t>Государственная пошлина за выдачу и обмен паспорта гражданина Российской Федерации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</si>
  <si>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</si>
  <si>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00010807141010000110</t>
  </si>
  <si>
    <t>00010807100010000110</t>
  </si>
  <si>
    <t>00010807020010000110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</si>
  <si>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</si>
  <si>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</si>
  <si>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</si>
  <si>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2019 год</t>
  </si>
  <si>
    <t>2020 год</t>
  </si>
  <si>
    <t xml:space="preserve">Приложение № 1     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</si>
  <si>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</si>
  <si>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</si>
  <si>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к решению Совета депутатов</t>
  </si>
  <si>
    <t>Гайского городского округа</t>
  </si>
  <si>
    <t xml:space="preserve">Поступление доходов в бюджет Гайского городского округа на 2019 год и на плановый период 2020 и 2021 годов по кодам видов доходов, подвидов доходов </t>
  </si>
  <si>
    <t>2021 год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</si>
  <si>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</si>
  <si>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00010806000010000110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</si>
  <si>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регистрационных знаков, водительских удостоверений</t>
  </si>
  <si>
    <t>00010807140010000110</t>
  </si>
  <si>
    <t>00011201041010000120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</si>
  <si>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</si>
  <si>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00010807010010000110</t>
  </si>
  <si>
    <t>00011201040010000120</t>
  </si>
  <si>
    <t>Плата за размещение отходов производства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</si>
  <si>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</si>
  <si>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</si>
  <si>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</si>
  <si>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</si>
  <si>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</si>
  <si>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</si>
  <si>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</si>
  <si>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00011606000010000140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</si>
  <si>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</si>
  <si>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00011608000010000140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</si>
  <si>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</si>
  <si>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00011608010010000140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</si>
  <si>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</si>
  <si>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</si>
  <si>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законодательства в области охраны окружающей среды</t>
  </si>
  <si>
    <t>00011625050010000140</t>
  </si>
  <si>
    <t>Денежные взыскания (штрафы) за нарушение земельного законодательства</t>
  </si>
  <si>
    <t>00011625060010000140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</si>
  <si>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</si>
  <si>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00011628000010000140</t>
  </si>
  <si>
    <t>Денежные взыскания (штрафы) за правонарушения в области дорожного движения</t>
  </si>
  <si>
    <t>00011630000010000140</t>
  </si>
  <si>
    <t>Прочие денежные взыскания (штрафы) за правонарушения в области дорожного движения</t>
  </si>
  <si>
    <t>00011630030010000140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</si>
  <si>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</si>
  <si>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</si>
  <si>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</si>
  <si>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</si>
  <si>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X</t>
  </si>
  <si>
    <t>Доходы бюджета - ИТОГО, 
в том числе:</t>
  </si>
  <si>
    <t>Прочие безвозмездные поступления в бюджеты городских округов</t>
  </si>
  <si>
    <t>ПРОЧИЕ БЕЗВОЗМЕЗДНЫЕ ПОСТУПЛЕНИЯ</t>
  </si>
  <si>
    <t>00020700000000000000</t>
  </si>
  <si>
    <t>00020704050040000150</t>
  </si>
  <si>
    <t>00020704000040000150</t>
  </si>
  <si>
    <t>00020210000000000150</t>
  </si>
  <si>
    <t>00020215001000000150</t>
  </si>
  <si>
    <t>00020215001040000150</t>
  </si>
  <si>
    <t>00020215002000000150</t>
  </si>
  <si>
    <t>00020215002040000150</t>
  </si>
  <si>
    <t>00020220000000000150</t>
  </si>
  <si>
    <t>00020220216000000150</t>
  </si>
  <si>
    <t>00020220216040000150</t>
  </si>
  <si>
    <t>00020225497000000150</t>
  </si>
  <si>
    <t>00020225497040000150</t>
  </si>
  <si>
    <t>00020225097000000150</t>
  </si>
  <si>
    <t>00020225097040000150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</si>
  <si>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</si>
  <si>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</si>
  <si>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на софинансирование капитальных вложений в объекты муниципальной собственности</t>
  </si>
  <si>
    <t>00020227112040000150</t>
  </si>
  <si>
    <t>00020227112000000150</t>
  </si>
  <si>
    <t>Субсидии бюджетам городских округов на софинансирование капитальных вложений в объекты муниципальной собственности</t>
  </si>
  <si>
    <t>00020229999040000150</t>
  </si>
  <si>
    <t>00020229999000000150</t>
  </si>
  <si>
    <t>00020230024040000150</t>
  </si>
  <si>
    <t>00020230024000000150</t>
  </si>
  <si>
    <t>00020230000000000150</t>
  </si>
  <si>
    <t>00020230029040000150</t>
  </si>
  <si>
    <t>00020230029000000150</t>
  </si>
  <si>
    <t>00020235082000000150</t>
  </si>
  <si>
    <t>00020235082040000150</t>
  </si>
  <si>
    <t>00020235120000000150</t>
  </si>
  <si>
    <t>00020235120040000150</t>
  </si>
  <si>
    <t>00020235260000000150</t>
  </si>
  <si>
    <t>00020235260040000150</t>
  </si>
  <si>
    <t>00020235930000000150</t>
  </si>
  <si>
    <t>00020235930040000150</t>
  </si>
  <si>
    <t>00020239998000000150</t>
  </si>
  <si>
    <t>00020239998040000150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</si>
  <si>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</si>
  <si>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от 18.12.2018 г.  № 340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</si>
  <si>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</si>
  <si>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</si>
  <si>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00020225555000000150</t>
  </si>
  <si>
    <t>00020225555040000150</t>
  </si>
  <si>
    <t>Иные межбюджетные трансферты</t>
  </si>
  <si>
    <t>00020240000000000150</t>
  </si>
  <si>
    <t>00020245393000000150</t>
  </si>
  <si>
    <t>Межбюджетные трансферты, передаваемые бюджетам городских округов на финансовое обеспечение дорожной деятельностибюджетные трансферты, передаваемые бюджетам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</si>
  <si>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</si>
  <si>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00020245393040000150</t>
  </si>
  <si>
    <t>00020225027000000150</t>
  </si>
  <si>
    <t>00020225027040000150</t>
  </si>
  <si>
    <t>Субсидии бюджетам на реализацию мероприятий государственной программы Российской Федерации "Доступная среда"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</si>
  <si>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</si>
  <si>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 xml:space="preserve">Приложение № 2     </t>
  </si>
  <si>
    <t>Плата за размещение твердых коммунальных отходов</t>
  </si>
  <si>
    <t>00011201042010000120</t>
  </si>
  <si>
    <t>от 25.04.2019 №366</t>
  </si>
  <si>
    <t>00020225519000000150</t>
  </si>
  <si>
    <t>00020225519040000150</t>
  </si>
  <si>
    <t>Субсидия бюджетам на поддержку отрасли культуры</t>
  </si>
  <si>
    <t>Субсидия бюджетам городских округов на поддержку отрасли культуры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</si>
</sst>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&quot;###,##0.00"/>
    <numFmt numFmtId="165" formatCode="#,##0.0"/>
  </numFmts>
  <fonts count="8" x14ac:knownFonts="1">
    <font>
      <sz val="10"/>
      <name val="Arial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">
    <xf numFmtId="0" fontId="0" fillId="0" borderId="0"/>
    <xf numFmtId="0" fontId="6" fillId="0" borderId="0"/>
  </cellStyleXfs>
  <cellXfs count="58">
    <xf numFmtId="0" fontId="0" fillId="0" borderId="0" xfId="0"/>
    <xf numFmtId="0" fontId="2" fillId="0" borderId="0" xfId="0" applyFont="1"/>
    <xf numFmtId="164" fontId="4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1" applyFont="1" applyAlignment="1">
      <alignment horizontal="left"/>
    </xf>
    <xf numFmtId="0" fontId="2" fillId="0" borderId="0" xfId="1" applyFont="1"/>
    <xf numFmtId="49" fontId="4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4" fontId="0" fillId="0" borderId="0" xfId="0" applyNumberFormat="1"/>
    <xf numFmtId="164" fontId="4" fillId="2" borderId="1" xfId="0" applyNumberFormat="1" applyFont="1" applyFill="1" applyBorder="1" applyAlignment="1">
      <alignment horizontal="left" wrapText="1"/>
    </xf>
    <xf numFmtId="4" fontId="2" fillId="2" borderId="1" xfId="0" applyNumberFormat="1" applyFont="1" applyFill="1" applyBorder="1" applyAlignment="1">
      <alignment horizontal="right" wrapText="1"/>
    </xf>
    <xf numFmtId="4" fontId="5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horizontal="right" wrapText="1"/>
    </xf>
    <xf numFmtId="165" fontId="2" fillId="0" borderId="0" xfId="0" applyNumberFormat="1" applyFont="1" applyAlignment="1">
      <alignment horizontal="center"/>
    </xf>
    <xf numFmtId="165" fontId="2" fillId="0" borderId="0" xfId="0" applyNumberFormat="1" applyFont="1"/>
    <xf numFmtId="4" fontId="2" fillId="0" borderId="1" xfId="0" applyNumberFormat="1" applyFont="1" applyBorder="1"/>
    <xf numFmtId="164" fontId="2" fillId="0" borderId="1" xfId="0" applyNumberFormat="1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center" wrapText="1"/>
    </xf>
    <xf numFmtId="4" fontId="1" fillId="0" borderId="0" xfId="0" applyNumberFormat="1" applyFont="1"/>
    <xf numFmtId="164" fontId="4" fillId="0" borderId="1" xfId="0" applyNumberFormat="1" applyFont="1" applyBorder="1" applyAlignment="1">
      <alignment horizontal="left" wrapText="1"/>
    </xf>
    <xf numFmtId="164" fontId="4" fillId="0" borderId="4" xfId="0" applyNumberFormat="1" applyFont="1" applyBorder="1" applyAlignment="1">
      <alignment horizontal="left" wrapText="1"/>
    </xf>
    <xf numFmtId="164" fontId="4" fillId="0" borderId="5" xfId="0" applyNumberFormat="1" applyFont="1" applyBorder="1" applyAlignment="1">
      <alignment horizontal="left" wrapText="1"/>
    </xf>
    <xf numFmtId="4" fontId="2" fillId="0" borderId="3" xfId="0" applyNumberFormat="1" applyFont="1" applyBorder="1" applyAlignment="1">
      <alignment horizontal="right" wrapText="1"/>
    </xf>
    <xf numFmtId="4" fontId="2" fillId="0" borderId="3" xfId="0" applyNumberFormat="1" applyFont="1" applyBorder="1"/>
    <xf numFmtId="49" fontId="4" fillId="2" borderId="1" xfId="0" applyNumberFormat="1" applyFont="1" applyFill="1" applyBorder="1" applyAlignment="1">
      <alignment horizontal="center" wrapText="1"/>
    </xf>
    <xf numFmtId="164" fontId="3" fillId="0" borderId="4" xfId="0" applyNumberFormat="1" applyFont="1" applyBorder="1" applyAlignment="1">
      <alignment horizontal="left" wrapText="1"/>
    </xf>
    <xf numFmtId="49" fontId="3" fillId="0" borderId="4" xfId="0" applyNumberFormat="1" applyFont="1" applyBorder="1" applyAlignment="1">
      <alignment horizontal="center" wrapText="1"/>
    </xf>
    <xf numFmtId="49" fontId="4" fillId="0" borderId="4" xfId="0" applyNumberFormat="1" applyFont="1" applyBorder="1" applyAlignment="1">
      <alignment horizontal="center" wrapText="1"/>
    </xf>
    <xf numFmtId="49" fontId="4" fillId="0" borderId="5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left" wrapText="1"/>
    </xf>
    <xf numFmtId="164" fontId="2" fillId="0" borderId="0" xfId="0" applyNumberFormat="1" applyFont="1" applyAlignment="1">
      <alignment horizont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164" fontId="2" fillId="2" borderId="1" xfId="0" applyNumberFormat="1" applyFont="1" applyFill="1" applyBorder="1" applyAlignment="1">
      <alignment horizontal="left" wrapText="1"/>
    </xf>
    <xf numFmtId="164" fontId="2" fillId="2" borderId="1" xfId="0" applyNumberFormat="1" applyFont="1" applyFill="1" applyBorder="1" applyAlignment="1">
      <alignment horizontal="center" wrapText="1"/>
    </xf>
    <xf numFmtId="164" fontId="5" fillId="0" borderId="1" xfId="0" applyNumberFormat="1" applyFont="1" applyBorder="1" applyAlignment="1">
      <alignment horizontal="left" wrapText="1"/>
    </xf>
    <xf numFmtId="164" fontId="5" fillId="0" borderId="1" xfId="0" applyNumberFormat="1" applyFont="1" applyBorder="1" applyAlignment="1">
      <alignment horizontal="center" wrapText="1"/>
    </xf>
    <xf numFmtId="164" fontId="2" fillId="0" borderId="4" xfId="0" applyNumberFormat="1" applyFont="1" applyBorder="1" applyAlignment="1">
      <alignment horizontal="left" wrapText="1"/>
    </xf>
    <xf numFmtId="164" fontId="2" fillId="0" borderId="4" xfId="0" applyNumberFormat="1" applyFont="1" applyBorder="1" applyAlignment="1">
      <alignment horizontal="center" wrapText="1"/>
    </xf>
    <xf numFmtId="164" fontId="2" fillId="0" borderId="5" xfId="0" applyNumberFormat="1" applyFont="1" applyBorder="1" applyAlignment="1">
      <alignment horizontal="left" wrapText="1"/>
    </xf>
    <xf numFmtId="164" fontId="2" fillId="0" borderId="5" xfId="0" applyNumberFormat="1" applyFont="1" applyBorder="1" applyAlignment="1">
      <alignment horizontal="center" wrapText="1"/>
    </xf>
    <xf numFmtId="165" fontId="2" fillId="0" borderId="1" xfId="0" applyNumberFormat="1" applyFont="1" applyBorder="1"/>
    <xf numFmtId="165" fontId="2" fillId="0" borderId="1" xfId="0" applyNumberFormat="1" applyFont="1" applyBorder="1" applyAlignment="1">
      <alignment horizontal="right" wrapText="1"/>
    </xf>
    <xf numFmtId="4" fontId="2" fillId="0" borderId="1" xfId="0" applyNumberFormat="1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/>
    <xf numFmtId="4" fontId="5" fillId="0" borderId="1" xfId="0" applyNumberFormat="1" applyFont="1" applyBorder="1"/>
    <xf numFmtId="164" fontId="3" fillId="0" borderId="6" xfId="0" applyNumberFormat="1" applyFont="1" applyBorder="1" applyAlignment="1">
      <alignment horizontal="left" wrapText="1"/>
    </xf>
    <xf numFmtId="49" fontId="3" fillId="0" borderId="6" xfId="0" applyNumberFormat="1" applyFont="1" applyBorder="1" applyAlignment="1">
      <alignment horizontal="center" wrapText="1"/>
    </xf>
    <xf numFmtId="164" fontId="3" fillId="0" borderId="7" xfId="0" applyNumberFormat="1" applyFont="1" applyBorder="1" applyAlignment="1">
      <alignment horizontal="right" wrapText="1"/>
    </xf>
    <xf numFmtId="164" fontId="3" fillId="0" borderId="6" xfId="0" applyNumberFormat="1" applyFont="1" applyBorder="1" applyAlignment="1">
      <alignment horizontal="right" wrapText="1"/>
    </xf>
    <xf numFmtId="49" fontId="3" fillId="0" borderId="1" xfId="0" applyNumberFormat="1" applyFont="1" applyBorder="1" applyAlignment="1">
      <alignment horizontal="center" wrapText="1"/>
    </xf>
    <xf numFmtId="4" fontId="2" fillId="0" borderId="1" xfId="0" applyNumberFormat="1" applyFont="1" applyFill="1" applyBorder="1" applyAlignment="1">
      <alignment horizontal="right" wrapText="1"/>
    </xf>
    <xf numFmtId="164" fontId="7" fillId="0" borderId="0" xfId="0" applyNumberFormat="1" applyFont="1" applyAlignment="1">
      <alignment horizont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90"/>
  <sheetViews>
    <sheetView tabSelected="1" zoomScale="120" zoomScaleNormal="120" workbookViewId="0"/>
  </sheetViews>
  <sheetFormatPr defaultColWidth="8.7109375" defaultRowHeight="12.75" x14ac:dyDescent="0.2"/>
  <cols>
    <col min="1" max="1" width="65" customWidth="1"/>
    <col min="2" max="2" width="23.140625" customWidth="1"/>
    <col min="3" max="3" width="14.85546875" bestFit="1" customWidth="1"/>
    <col min="4" max="5" width="13.42578125" customWidth="1"/>
    <col min="6" max="6" width="13.85546875" bestFit="1" customWidth="1"/>
    <col min="7" max="9" width="14.42578125" bestFit="1" customWidth="1"/>
  </cols>
  <sheetData>
    <row r="1" spans="1:8" x14ac:dyDescent="0.2">
      <c r="D1" s="5" t="s">
        <v>290</v>
      </c>
    </row>
    <row r="2" spans="1:8" x14ac:dyDescent="0.2">
      <c r="D2" s="5" t="s">
        <v>191</v>
      </c>
    </row>
    <row r="3" spans="1:8" x14ac:dyDescent="0.2">
      <c r="D3" s="4" t="s">
        <v>192</v>
      </c>
    </row>
    <row r="4" spans="1:8" x14ac:dyDescent="0.2">
      <c r="D4" s="5" t="s">
        <v>293</v>
      </c>
    </row>
    <row r="5" spans="1:8" x14ac:dyDescent="0.2">
      <c r="D5" s="5"/>
    </row>
    <row r="6" spans="1:8" x14ac:dyDescent="0.2">
      <c r="A6" s="1"/>
      <c r="B6" s="1"/>
      <c r="C6" s="5"/>
      <c r="D6" s="5" t="s">
        <v>188</v>
      </c>
      <c r="E6" s="4"/>
      <c r="F6" s="5"/>
      <c r="G6" s="5"/>
    </row>
    <row r="7" spans="1:8" x14ac:dyDescent="0.2">
      <c r="A7" s="1"/>
      <c r="B7" s="1"/>
      <c r="C7" s="5"/>
      <c r="D7" s="5" t="s">
        <v>191</v>
      </c>
      <c r="E7" s="4"/>
      <c r="F7" s="5"/>
      <c r="G7" s="5"/>
    </row>
    <row r="8" spans="1:8" x14ac:dyDescent="0.2">
      <c r="A8" s="1"/>
      <c r="B8" s="1"/>
      <c r="C8" s="4"/>
      <c r="D8" s="4" t="s">
        <v>192</v>
      </c>
      <c r="E8" s="4"/>
      <c r="F8" s="4"/>
      <c r="G8" s="4"/>
    </row>
    <row r="9" spans="1:8" x14ac:dyDescent="0.2">
      <c r="A9" s="1"/>
      <c r="B9" s="1"/>
      <c r="C9" s="5"/>
      <c r="D9" s="5" t="s">
        <v>275</v>
      </c>
      <c r="E9" s="4"/>
      <c r="F9" s="5"/>
      <c r="G9" s="5"/>
    </row>
    <row r="10" spans="1:8" ht="27" customHeight="1" x14ac:dyDescent="0.2">
      <c r="A10" s="57" t="s">
        <v>193</v>
      </c>
      <c r="B10" s="57"/>
      <c r="C10" s="57"/>
      <c r="D10" s="57"/>
      <c r="E10" s="57"/>
    </row>
    <row r="11" spans="1:8" x14ac:dyDescent="0.2">
      <c r="A11" s="31"/>
      <c r="B11" s="31"/>
      <c r="C11" s="31"/>
      <c r="D11" s="31"/>
      <c r="E11" s="3" t="s">
        <v>2</v>
      </c>
    </row>
    <row r="12" spans="1:8" ht="25.5" x14ac:dyDescent="0.2">
      <c r="A12" s="32" t="s">
        <v>0</v>
      </c>
      <c r="B12" s="33" t="s">
        <v>3</v>
      </c>
      <c r="C12" s="34" t="s">
        <v>186</v>
      </c>
      <c r="D12" s="35" t="s">
        <v>187</v>
      </c>
      <c r="E12" s="35" t="s">
        <v>194</v>
      </c>
    </row>
    <row r="13" spans="1:8" x14ac:dyDescent="0.2">
      <c r="A13" s="36" t="s">
        <v>4</v>
      </c>
      <c r="B13" s="36" t="s">
        <v>5</v>
      </c>
      <c r="C13" s="36" t="s">
        <v>6</v>
      </c>
      <c r="D13" s="36" t="s">
        <v>7</v>
      </c>
      <c r="E13" s="7" t="s">
        <v>1</v>
      </c>
    </row>
    <row r="14" spans="1:8" x14ac:dyDescent="0.2">
      <c r="A14" s="37" t="s">
        <v>8</v>
      </c>
      <c r="B14" s="38" t="s">
        <v>9</v>
      </c>
      <c r="C14" s="10">
        <f>C15+C20+C26+C38+C46+C57+C64+C71+C75+C82+C85+C107</f>
        <v>456644500</v>
      </c>
      <c r="D14" s="10">
        <f>D15+D20+D26+D38+D46+D57+D64+D71+D75+D82+D85+D107</f>
        <v>468075540</v>
      </c>
      <c r="E14" s="10">
        <f>E15+E20+E26+E38+E46+E57+E64+E71+E75+E82+E85+E107</f>
        <v>479762870</v>
      </c>
      <c r="F14" s="8"/>
      <c r="H14" s="8"/>
    </row>
    <row r="15" spans="1:8" x14ac:dyDescent="0.2">
      <c r="A15" s="39" t="s">
        <v>10</v>
      </c>
      <c r="B15" s="40" t="s">
        <v>11</v>
      </c>
      <c r="C15" s="11">
        <f>C16</f>
        <v>305514110</v>
      </c>
      <c r="D15" s="11">
        <f>D16</f>
        <v>316034620</v>
      </c>
      <c r="E15" s="11">
        <f>E16</f>
        <v>327196740</v>
      </c>
      <c r="F15" s="8"/>
      <c r="H15" s="8"/>
    </row>
    <row r="16" spans="1:8" x14ac:dyDescent="0.2">
      <c r="A16" s="16" t="s">
        <v>12</v>
      </c>
      <c r="B16" s="17" t="s">
        <v>13</v>
      </c>
      <c r="C16" s="12">
        <f>C17+C18+C19</f>
        <v>305514110</v>
      </c>
      <c r="D16" s="12">
        <f>D17+D18+D19</f>
        <v>316034620</v>
      </c>
      <c r="E16" s="12">
        <f>E17+E18+E19</f>
        <v>327196740</v>
      </c>
      <c r="F16" s="8"/>
      <c r="H16" s="8"/>
    </row>
    <row r="17" spans="1:7" ht="51" x14ac:dyDescent="0.2">
      <c r="A17" s="16" t="s">
        <v>14</v>
      </c>
      <c r="B17" s="17" t="s">
        <v>15</v>
      </c>
      <c r="C17" s="45">
        <f>1008000000*30.14%</f>
        <v>303811200</v>
      </c>
      <c r="D17" s="45">
        <f>1048000000*29.99%</f>
        <v>314295200</v>
      </c>
      <c r="E17" s="45">
        <f>1080000000*30.13%</f>
        <v>325404000</v>
      </c>
    </row>
    <row r="18" spans="1:7" ht="76.5" x14ac:dyDescent="0.2">
      <c r="A18" s="16" t="s">
        <v>16</v>
      </c>
      <c r="B18" s="17" t="s">
        <v>17</v>
      </c>
      <c r="C18" s="46">
        <f>2600000*30.14%</f>
        <v>783640</v>
      </c>
      <c r="D18" s="46">
        <f>2700000*29.99%</f>
        <v>809730</v>
      </c>
      <c r="E18" s="45">
        <f>2800000*30.13%</f>
        <v>843640</v>
      </c>
      <c r="F18" s="13"/>
      <c r="G18" s="14"/>
    </row>
    <row r="19" spans="1:7" ht="25.5" x14ac:dyDescent="0.2">
      <c r="A19" s="16" t="s">
        <v>18</v>
      </c>
      <c r="B19" s="17" t="s">
        <v>19</v>
      </c>
      <c r="C19" s="46">
        <f>3050000*30.14%</f>
        <v>919270</v>
      </c>
      <c r="D19" s="46">
        <f>3100000*29.99%</f>
        <v>929690</v>
      </c>
      <c r="E19" s="45">
        <f>3150000*30.13%+5</f>
        <v>949100</v>
      </c>
      <c r="F19" s="13"/>
    </row>
    <row r="20" spans="1:7" ht="25.5" x14ac:dyDescent="0.2">
      <c r="A20" s="39" t="s">
        <v>20</v>
      </c>
      <c r="B20" s="40" t="s">
        <v>21</v>
      </c>
      <c r="C20" s="11">
        <f>C21</f>
        <v>13533600</v>
      </c>
      <c r="D20" s="11">
        <f>D21</f>
        <v>13533600</v>
      </c>
      <c r="E20" s="11">
        <f>E21</f>
        <v>13533600</v>
      </c>
    </row>
    <row r="21" spans="1:7" ht="25.5" x14ac:dyDescent="0.2">
      <c r="A21" s="16" t="s">
        <v>22</v>
      </c>
      <c r="B21" s="17" t="s">
        <v>23</v>
      </c>
      <c r="C21" s="12">
        <f>C22+C23+C24+C25</f>
        <v>13533600</v>
      </c>
      <c r="D21" s="12">
        <f>D22+D23+D24+D25</f>
        <v>13533600</v>
      </c>
      <c r="E21" s="12">
        <f>E22+E23+E24+E25</f>
        <v>13533600</v>
      </c>
    </row>
    <row r="22" spans="1:7" ht="51" x14ac:dyDescent="0.2">
      <c r="A22" s="16" t="s">
        <v>274</v>
      </c>
      <c r="B22" s="17" t="s">
        <v>24</v>
      </c>
      <c r="C22" s="15">
        <v>4907649</v>
      </c>
      <c r="D22" s="15">
        <v>4907649</v>
      </c>
      <c r="E22" s="15">
        <v>4907649</v>
      </c>
    </row>
    <row r="23" spans="1:7" ht="63.75" x14ac:dyDescent="0.2">
      <c r="A23" s="16" t="s">
        <v>25</v>
      </c>
      <c r="B23" s="17" t="s">
        <v>26</v>
      </c>
      <c r="C23" s="15">
        <v>34386</v>
      </c>
      <c r="D23" s="15">
        <v>34386</v>
      </c>
      <c r="E23" s="15">
        <v>34386</v>
      </c>
    </row>
    <row r="24" spans="1:7" ht="51" x14ac:dyDescent="0.2">
      <c r="A24" s="16" t="s">
        <v>27</v>
      </c>
      <c r="B24" s="17" t="s">
        <v>28</v>
      </c>
      <c r="C24" s="15">
        <v>9504185</v>
      </c>
      <c r="D24" s="15">
        <v>9504185</v>
      </c>
      <c r="E24" s="15">
        <v>9504185</v>
      </c>
    </row>
    <row r="25" spans="1:7" ht="51" x14ac:dyDescent="0.2">
      <c r="A25" s="16" t="s">
        <v>29</v>
      </c>
      <c r="B25" s="17" t="s">
        <v>30</v>
      </c>
      <c r="C25" s="15">
        <f>-912587-33</f>
        <v>-912620</v>
      </c>
      <c r="D25" s="15">
        <f>-912587-33</f>
        <v>-912620</v>
      </c>
      <c r="E25" s="15">
        <f>-912587-33</f>
        <v>-912620</v>
      </c>
    </row>
    <row r="26" spans="1:7" x14ac:dyDescent="0.2">
      <c r="A26" s="39" t="s">
        <v>31</v>
      </c>
      <c r="B26" s="40" t="s">
        <v>32</v>
      </c>
      <c r="C26" s="11">
        <f>C27+C32+C34+C36</f>
        <v>39251700</v>
      </c>
      <c r="D26" s="11">
        <f>D27+D32+D34+D36</f>
        <v>40126200</v>
      </c>
      <c r="E26" s="11">
        <f>E27+E32+E34+E36</f>
        <v>40548300</v>
      </c>
    </row>
    <row r="27" spans="1:7" ht="25.5" x14ac:dyDescent="0.2">
      <c r="A27" s="16" t="s">
        <v>33</v>
      </c>
      <c r="B27" s="17" t="s">
        <v>34</v>
      </c>
      <c r="C27" s="12">
        <f>C28+C30</f>
        <v>25102600</v>
      </c>
      <c r="D27" s="12">
        <f>D28+D30</f>
        <v>25796400</v>
      </c>
      <c r="E27" s="12">
        <f>E28+E30</f>
        <v>26000000</v>
      </c>
    </row>
    <row r="28" spans="1:7" ht="25.5" x14ac:dyDescent="0.2">
      <c r="A28" s="16" t="s">
        <v>35</v>
      </c>
      <c r="B28" s="17" t="s">
        <v>36</v>
      </c>
      <c r="C28" s="12">
        <f>C29</f>
        <v>10874400</v>
      </c>
      <c r="D28" s="12">
        <f>D29</f>
        <v>11085200</v>
      </c>
      <c r="E28" s="12">
        <f>E29</f>
        <v>11128000</v>
      </c>
    </row>
    <row r="29" spans="1:7" ht="25.5" x14ac:dyDescent="0.2">
      <c r="A29" s="16" t="s">
        <v>35</v>
      </c>
      <c r="B29" s="17" t="s">
        <v>37</v>
      </c>
      <c r="C29" s="12">
        <v>10874400</v>
      </c>
      <c r="D29" s="12">
        <v>11085200</v>
      </c>
      <c r="E29" s="12">
        <v>11128000</v>
      </c>
    </row>
    <row r="30" spans="1:7" ht="25.5" x14ac:dyDescent="0.2">
      <c r="A30" s="16" t="s">
        <v>38</v>
      </c>
      <c r="B30" s="17" t="s">
        <v>39</v>
      </c>
      <c r="C30" s="12">
        <f>C31</f>
        <v>14228200</v>
      </c>
      <c r="D30" s="12">
        <f>D31</f>
        <v>14711200</v>
      </c>
      <c r="E30" s="12">
        <f>E31</f>
        <v>14872000</v>
      </c>
    </row>
    <row r="31" spans="1:7" ht="51" x14ac:dyDescent="0.2">
      <c r="A31" s="16" t="s">
        <v>40</v>
      </c>
      <c r="B31" s="17" t="s">
        <v>41</v>
      </c>
      <c r="C31" s="12">
        <v>14228200</v>
      </c>
      <c r="D31" s="12">
        <v>14711200</v>
      </c>
      <c r="E31" s="12">
        <v>14872000</v>
      </c>
      <c r="F31" s="18"/>
    </row>
    <row r="32" spans="1:7" x14ac:dyDescent="0.2">
      <c r="A32" s="16" t="s">
        <v>42</v>
      </c>
      <c r="B32" s="17" t="s">
        <v>43</v>
      </c>
      <c r="C32" s="12">
        <f>C33</f>
        <v>6988700</v>
      </c>
      <c r="D32" s="12">
        <f>D33</f>
        <v>7094600</v>
      </c>
      <c r="E32" s="12">
        <f>E33</f>
        <v>7094600</v>
      </c>
    </row>
    <row r="33" spans="1:6" x14ac:dyDescent="0.2">
      <c r="A33" s="16" t="s">
        <v>42</v>
      </c>
      <c r="B33" s="17" t="s">
        <v>44</v>
      </c>
      <c r="C33" s="47">
        <v>6988700</v>
      </c>
      <c r="D33" s="15">
        <v>7094600</v>
      </c>
      <c r="E33" s="15">
        <v>7094600</v>
      </c>
    </row>
    <row r="34" spans="1:6" x14ac:dyDescent="0.2">
      <c r="A34" s="16" t="s">
        <v>45</v>
      </c>
      <c r="B34" s="17" t="s">
        <v>46</v>
      </c>
      <c r="C34" s="12">
        <f>C35</f>
        <v>5076400</v>
      </c>
      <c r="D34" s="12">
        <f>D35</f>
        <v>5061700</v>
      </c>
      <c r="E34" s="12">
        <f>E35</f>
        <v>5061700</v>
      </c>
    </row>
    <row r="35" spans="1:6" x14ac:dyDescent="0.2">
      <c r="A35" s="16" t="s">
        <v>45</v>
      </c>
      <c r="B35" s="17" t="s">
        <v>47</v>
      </c>
      <c r="C35" s="48">
        <v>5076400</v>
      </c>
      <c r="D35" s="49">
        <v>5061700</v>
      </c>
      <c r="E35" s="49">
        <v>5061700</v>
      </c>
      <c r="F35" s="8"/>
    </row>
    <row r="36" spans="1:6" ht="25.5" x14ac:dyDescent="0.2">
      <c r="A36" s="16" t="s">
        <v>48</v>
      </c>
      <c r="B36" s="17" t="s">
        <v>49</v>
      </c>
      <c r="C36" s="12">
        <f>C37</f>
        <v>2084000</v>
      </c>
      <c r="D36" s="12">
        <f>D37</f>
        <v>2173500</v>
      </c>
      <c r="E36" s="12">
        <f>E37</f>
        <v>2392000</v>
      </c>
    </row>
    <row r="37" spans="1:6" ht="25.5" x14ac:dyDescent="0.2">
      <c r="A37" s="16" t="s">
        <v>50</v>
      </c>
      <c r="B37" s="17" t="s">
        <v>51</v>
      </c>
      <c r="C37" s="12">
        <v>2084000</v>
      </c>
      <c r="D37" s="12">
        <v>2173500</v>
      </c>
      <c r="E37" s="12">
        <v>2392000</v>
      </c>
    </row>
    <row r="38" spans="1:6" x14ac:dyDescent="0.2">
      <c r="A38" s="39" t="s">
        <v>52</v>
      </c>
      <c r="B38" s="40" t="s">
        <v>53</v>
      </c>
      <c r="C38" s="11">
        <f>C39+C41</f>
        <v>36944000</v>
      </c>
      <c r="D38" s="11">
        <f>D39+D41</f>
        <v>39544000</v>
      </c>
      <c r="E38" s="11">
        <f>E39+E41</f>
        <v>39644000</v>
      </c>
    </row>
    <row r="39" spans="1:6" x14ac:dyDescent="0.2">
      <c r="A39" s="16" t="s">
        <v>54</v>
      </c>
      <c r="B39" s="17" t="s">
        <v>55</v>
      </c>
      <c r="C39" s="12">
        <f>C40</f>
        <v>3596000</v>
      </c>
      <c r="D39" s="12">
        <f>D40</f>
        <v>3696000</v>
      </c>
      <c r="E39" s="12">
        <f>E40</f>
        <v>3796000</v>
      </c>
    </row>
    <row r="40" spans="1:6" ht="25.5" x14ac:dyDescent="0.2">
      <c r="A40" s="16" t="s">
        <v>56</v>
      </c>
      <c r="B40" s="17" t="s">
        <v>57</v>
      </c>
      <c r="C40" s="12">
        <f>3400000+196000</f>
        <v>3596000</v>
      </c>
      <c r="D40" s="12">
        <f>3500000+196000</f>
        <v>3696000</v>
      </c>
      <c r="E40" s="12">
        <f>3600000+196000</f>
        <v>3796000</v>
      </c>
    </row>
    <row r="41" spans="1:6" x14ac:dyDescent="0.2">
      <c r="A41" s="16" t="s">
        <v>58</v>
      </c>
      <c r="B41" s="17" t="s">
        <v>59</v>
      </c>
      <c r="C41" s="12">
        <f>C42+C44</f>
        <v>33348000</v>
      </c>
      <c r="D41" s="12">
        <f>D42+D44</f>
        <v>35848000</v>
      </c>
      <c r="E41" s="12">
        <f>E42+E44</f>
        <v>35848000</v>
      </c>
    </row>
    <row r="42" spans="1:6" x14ac:dyDescent="0.2">
      <c r="A42" s="16" t="s">
        <v>60</v>
      </c>
      <c r="B42" s="17" t="s">
        <v>61</v>
      </c>
      <c r="C42" s="12">
        <f>C43</f>
        <v>22943000</v>
      </c>
      <c r="D42" s="12">
        <f>D43</f>
        <v>25443000</v>
      </c>
      <c r="E42" s="12">
        <f>E43</f>
        <v>25443000</v>
      </c>
    </row>
    <row r="43" spans="1:6" ht="25.5" x14ac:dyDescent="0.2">
      <c r="A43" s="16" t="s">
        <v>62</v>
      </c>
      <c r="B43" s="17" t="s">
        <v>63</v>
      </c>
      <c r="C43" s="12">
        <f>18500000+4313000+130000</f>
        <v>22943000</v>
      </c>
      <c r="D43" s="12">
        <f>21000000+4313000+130000</f>
        <v>25443000</v>
      </c>
      <c r="E43" s="12">
        <f>21000000+4313000+130000</f>
        <v>25443000</v>
      </c>
    </row>
    <row r="44" spans="1:6" x14ac:dyDescent="0.2">
      <c r="A44" s="16" t="s">
        <v>64</v>
      </c>
      <c r="B44" s="17" t="s">
        <v>65</v>
      </c>
      <c r="C44" s="12">
        <f>C45</f>
        <v>10405000</v>
      </c>
      <c r="D44" s="12">
        <f>D45</f>
        <v>10405000</v>
      </c>
      <c r="E44" s="12">
        <f>E45</f>
        <v>10405000</v>
      </c>
    </row>
    <row r="45" spans="1:6" ht="25.5" x14ac:dyDescent="0.2">
      <c r="A45" s="16" t="s">
        <v>66</v>
      </c>
      <c r="B45" s="17" t="s">
        <v>67</v>
      </c>
      <c r="C45" s="12">
        <f>8000000+95000+2310000</f>
        <v>10405000</v>
      </c>
      <c r="D45" s="12">
        <f>8000000+95000+2310000</f>
        <v>10405000</v>
      </c>
      <c r="E45" s="12">
        <f>8000000+95000+2310000</f>
        <v>10405000</v>
      </c>
    </row>
    <row r="46" spans="1:6" x14ac:dyDescent="0.2">
      <c r="A46" s="39" t="s">
        <v>68</v>
      </c>
      <c r="B46" s="40" t="s">
        <v>69</v>
      </c>
      <c r="C46" s="11">
        <f>C47+C49+C50</f>
        <v>7161930</v>
      </c>
      <c r="D46" s="11">
        <f>D47+D49+D50</f>
        <v>7146930</v>
      </c>
      <c r="E46" s="11">
        <f>E47+E49+E50</f>
        <v>7121930</v>
      </c>
    </row>
    <row r="47" spans="1:6" ht="25.5" x14ac:dyDescent="0.2">
      <c r="A47" s="16" t="s">
        <v>70</v>
      </c>
      <c r="B47" s="17" t="s">
        <v>71</v>
      </c>
      <c r="C47" s="12">
        <f>C48</f>
        <v>5709670</v>
      </c>
      <c r="D47" s="12">
        <f>D48</f>
        <v>5709670</v>
      </c>
      <c r="E47" s="12">
        <f>E48</f>
        <v>5709670</v>
      </c>
    </row>
    <row r="48" spans="1:6" ht="38.25" x14ac:dyDescent="0.2">
      <c r="A48" s="16" t="s">
        <v>72</v>
      </c>
      <c r="B48" s="17" t="s">
        <v>73</v>
      </c>
      <c r="C48" s="45">
        <v>5709670</v>
      </c>
      <c r="D48" s="45">
        <v>5709670</v>
      </c>
      <c r="E48" s="45">
        <v>5709670</v>
      </c>
    </row>
    <row r="49" spans="1:5" ht="51" x14ac:dyDescent="0.2">
      <c r="A49" s="16" t="s">
        <v>195</v>
      </c>
      <c r="B49" s="17" t="s">
        <v>196</v>
      </c>
      <c r="C49" s="12">
        <f>(350000+60000)*60%</f>
        <v>246000</v>
      </c>
      <c r="D49" s="12">
        <f>(350000+60000)*60%</f>
        <v>246000</v>
      </c>
      <c r="E49" s="12">
        <f>(350000+60000)*60%</f>
        <v>246000</v>
      </c>
    </row>
    <row r="50" spans="1:5" ht="25.5" x14ac:dyDescent="0.2">
      <c r="A50" s="16" t="s">
        <v>74</v>
      </c>
      <c r="B50" s="17" t="s">
        <v>75</v>
      </c>
      <c r="C50" s="12">
        <f>C52+C53+C54+C56</f>
        <v>1206260</v>
      </c>
      <c r="D50" s="12">
        <f>D52+D53+D54+D56</f>
        <v>1191260</v>
      </c>
      <c r="E50" s="12">
        <f>E52+E53+E54+E56</f>
        <v>1166260</v>
      </c>
    </row>
    <row r="51" spans="1:5" ht="63.75" x14ac:dyDescent="0.2">
      <c r="A51" s="41" t="s">
        <v>200</v>
      </c>
      <c r="B51" s="42" t="s">
        <v>201</v>
      </c>
      <c r="C51" s="12">
        <v>0</v>
      </c>
      <c r="D51" s="12">
        <v>0</v>
      </c>
      <c r="E51" s="12">
        <v>0</v>
      </c>
    </row>
    <row r="52" spans="1:5" ht="25.5" x14ac:dyDescent="0.2">
      <c r="A52" s="16" t="s">
        <v>183</v>
      </c>
      <c r="B52" s="17" t="s">
        <v>182</v>
      </c>
      <c r="C52" s="12">
        <f>1394100*60%</f>
        <v>836460</v>
      </c>
      <c r="D52" s="12">
        <f>1394100*60%</f>
        <v>836460</v>
      </c>
      <c r="E52" s="12">
        <f>1394100*60%</f>
        <v>836460</v>
      </c>
    </row>
    <row r="53" spans="1:5" ht="25.5" x14ac:dyDescent="0.2">
      <c r="A53" s="16" t="s">
        <v>178</v>
      </c>
      <c r="B53" s="17" t="s">
        <v>181</v>
      </c>
      <c r="C53" s="12">
        <v>99800</v>
      </c>
      <c r="D53" s="12">
        <v>99800</v>
      </c>
      <c r="E53" s="12">
        <v>99800</v>
      </c>
    </row>
    <row r="54" spans="1:5" ht="48" customHeight="1" x14ac:dyDescent="0.2">
      <c r="A54" s="16" t="s">
        <v>197</v>
      </c>
      <c r="B54" s="17" t="s">
        <v>198</v>
      </c>
      <c r="C54" s="12">
        <f>C55</f>
        <v>180000</v>
      </c>
      <c r="D54" s="12">
        <f>D55</f>
        <v>180000</v>
      </c>
      <c r="E54" s="12">
        <f>E55</f>
        <v>180000</v>
      </c>
    </row>
    <row r="55" spans="1:5" ht="63.75" x14ac:dyDescent="0.2">
      <c r="A55" s="16" t="s">
        <v>179</v>
      </c>
      <c r="B55" s="17" t="s">
        <v>180</v>
      </c>
      <c r="C55" s="12">
        <f>300000*60%</f>
        <v>180000</v>
      </c>
      <c r="D55" s="12">
        <f>300000*60%</f>
        <v>180000</v>
      </c>
      <c r="E55" s="12">
        <f>300000*60%</f>
        <v>180000</v>
      </c>
    </row>
    <row r="56" spans="1:5" ht="25.5" x14ac:dyDescent="0.2">
      <c r="A56" s="16" t="s">
        <v>76</v>
      </c>
      <c r="B56" s="17" t="s">
        <v>77</v>
      </c>
      <c r="C56" s="12">
        <v>90000</v>
      </c>
      <c r="D56" s="12">
        <v>75000</v>
      </c>
      <c r="E56" s="12">
        <v>50000</v>
      </c>
    </row>
    <row r="57" spans="1:5" ht="25.5" x14ac:dyDescent="0.2">
      <c r="A57" s="39" t="s">
        <v>78</v>
      </c>
      <c r="B57" s="40" t="s">
        <v>79</v>
      </c>
      <c r="C57" s="11">
        <f>C58+C61</f>
        <v>44215000</v>
      </c>
      <c r="D57" s="11">
        <f>D58+D61</f>
        <v>44215000</v>
      </c>
      <c r="E57" s="11">
        <f>E58+E61</f>
        <v>44215000</v>
      </c>
    </row>
    <row r="58" spans="1:5" ht="63.75" x14ac:dyDescent="0.2">
      <c r="A58" s="16" t="s">
        <v>80</v>
      </c>
      <c r="B58" s="17" t="s">
        <v>81</v>
      </c>
      <c r="C58" s="12">
        <f t="shared" ref="C58:E59" si="0">C59</f>
        <v>42215000</v>
      </c>
      <c r="D58" s="12">
        <f t="shared" si="0"/>
        <v>42215000</v>
      </c>
      <c r="E58" s="12">
        <f t="shared" si="0"/>
        <v>42215000</v>
      </c>
    </row>
    <row r="59" spans="1:5" ht="51" x14ac:dyDescent="0.2">
      <c r="A59" s="16" t="s">
        <v>82</v>
      </c>
      <c r="B59" s="17" t="s">
        <v>83</v>
      </c>
      <c r="C59" s="12">
        <f t="shared" si="0"/>
        <v>42215000</v>
      </c>
      <c r="D59" s="12">
        <f t="shared" si="0"/>
        <v>42215000</v>
      </c>
      <c r="E59" s="12">
        <f t="shared" si="0"/>
        <v>42215000</v>
      </c>
    </row>
    <row r="60" spans="1:5" ht="51" x14ac:dyDescent="0.2">
      <c r="A60" s="16" t="s">
        <v>84</v>
      </c>
      <c r="B60" s="17" t="s">
        <v>85</v>
      </c>
      <c r="C60" s="12">
        <v>42215000</v>
      </c>
      <c r="D60" s="12">
        <v>42215000</v>
      </c>
      <c r="E60" s="12">
        <v>42215000</v>
      </c>
    </row>
    <row r="61" spans="1:5" ht="63.75" x14ac:dyDescent="0.2">
      <c r="A61" s="16" t="s">
        <v>86</v>
      </c>
      <c r="B61" s="17" t="s">
        <v>87</v>
      </c>
      <c r="C61" s="12">
        <f t="shared" ref="C61:E62" si="1">C62</f>
        <v>2000000</v>
      </c>
      <c r="D61" s="12">
        <f t="shared" si="1"/>
        <v>2000000</v>
      </c>
      <c r="E61" s="12">
        <f t="shared" si="1"/>
        <v>2000000</v>
      </c>
    </row>
    <row r="62" spans="1:5" ht="63.75" x14ac:dyDescent="0.2">
      <c r="A62" s="16" t="s">
        <v>88</v>
      </c>
      <c r="B62" s="17" t="s">
        <v>89</v>
      </c>
      <c r="C62" s="12">
        <f t="shared" si="1"/>
        <v>2000000</v>
      </c>
      <c r="D62" s="12">
        <f t="shared" si="1"/>
        <v>2000000</v>
      </c>
      <c r="E62" s="12">
        <f t="shared" si="1"/>
        <v>2000000</v>
      </c>
    </row>
    <row r="63" spans="1:5" ht="51" x14ac:dyDescent="0.2">
      <c r="A63" s="16" t="s">
        <v>90</v>
      </c>
      <c r="B63" s="17" t="s">
        <v>91</v>
      </c>
      <c r="C63" s="12">
        <v>2000000</v>
      </c>
      <c r="D63" s="12">
        <v>2000000</v>
      </c>
      <c r="E63" s="12">
        <v>2000000</v>
      </c>
    </row>
    <row r="64" spans="1:5" x14ac:dyDescent="0.2">
      <c r="A64" s="39" t="s">
        <v>92</v>
      </c>
      <c r="B64" s="40" t="s">
        <v>93</v>
      </c>
      <c r="C64" s="11">
        <f>C65</f>
        <v>780860</v>
      </c>
      <c r="D64" s="11">
        <f t="shared" ref="D64:E64" si="2">D65</f>
        <v>804290</v>
      </c>
      <c r="E64" s="11">
        <f t="shared" si="2"/>
        <v>828400</v>
      </c>
    </row>
    <row r="65" spans="1:5" x14ac:dyDescent="0.2">
      <c r="A65" s="16" t="s">
        <v>94</v>
      </c>
      <c r="B65" s="17" t="s">
        <v>95</v>
      </c>
      <c r="C65" s="12">
        <f>C66+C67+C68</f>
        <v>780860</v>
      </c>
      <c r="D65" s="12">
        <f t="shared" ref="D65:E65" si="3">D66+D67+D68</f>
        <v>804290</v>
      </c>
      <c r="E65" s="12">
        <f t="shared" si="3"/>
        <v>828400</v>
      </c>
    </row>
    <row r="66" spans="1:5" ht="25.5" x14ac:dyDescent="0.2">
      <c r="A66" s="16" t="s">
        <v>96</v>
      </c>
      <c r="B66" s="17" t="s">
        <v>97</v>
      </c>
      <c r="C66" s="12">
        <f>155530*60%+2</f>
        <v>93320</v>
      </c>
      <c r="D66" s="12">
        <f>160200*60%</f>
        <v>96120</v>
      </c>
      <c r="E66" s="12">
        <f>165000*60%</f>
        <v>99000</v>
      </c>
    </row>
    <row r="67" spans="1:5" x14ac:dyDescent="0.2">
      <c r="A67" s="16" t="s">
        <v>98</v>
      </c>
      <c r="B67" s="17" t="s">
        <v>99</v>
      </c>
      <c r="C67" s="12">
        <f>395010*60%-6</f>
        <v>237000</v>
      </c>
      <c r="D67" s="12">
        <f>406860*60%+14</f>
        <v>244130</v>
      </c>
      <c r="E67" s="12">
        <f>419060*60%+4</f>
        <v>251440</v>
      </c>
    </row>
    <row r="68" spans="1:5" x14ac:dyDescent="0.2">
      <c r="A68" s="41" t="s">
        <v>100</v>
      </c>
      <c r="B68" s="42" t="s">
        <v>202</v>
      </c>
      <c r="C68" s="12">
        <f>C69+C70</f>
        <v>450540</v>
      </c>
      <c r="D68" s="12">
        <f t="shared" ref="D68:E68" si="4">D69+D70</f>
        <v>464040</v>
      </c>
      <c r="E68" s="12">
        <f t="shared" si="4"/>
        <v>477960</v>
      </c>
    </row>
    <row r="69" spans="1:5" x14ac:dyDescent="0.2">
      <c r="A69" s="19" t="s">
        <v>203</v>
      </c>
      <c r="B69" s="2" t="s">
        <v>199</v>
      </c>
      <c r="C69" s="15">
        <v>50540</v>
      </c>
      <c r="D69" s="15">
        <v>64040</v>
      </c>
      <c r="E69" s="15">
        <v>77960</v>
      </c>
    </row>
    <row r="70" spans="1:5" x14ac:dyDescent="0.2">
      <c r="A70" s="19" t="s">
        <v>291</v>
      </c>
      <c r="B70" s="2" t="s">
        <v>292</v>
      </c>
      <c r="C70" s="15">
        <v>400000</v>
      </c>
      <c r="D70" s="15">
        <v>400000</v>
      </c>
      <c r="E70" s="15">
        <v>400000</v>
      </c>
    </row>
    <row r="71" spans="1:5" ht="25.5" x14ac:dyDescent="0.2">
      <c r="A71" s="39" t="s">
        <v>101</v>
      </c>
      <c r="B71" s="40" t="s">
        <v>102</v>
      </c>
      <c r="C71" s="11">
        <f t="shared" ref="C71:C73" si="5">C72</f>
        <v>516000</v>
      </c>
      <c r="D71" s="11">
        <f t="shared" ref="D71:E73" si="6">D72</f>
        <v>516000</v>
      </c>
      <c r="E71" s="11">
        <f t="shared" si="6"/>
        <v>516000</v>
      </c>
    </row>
    <row r="72" spans="1:5" x14ac:dyDescent="0.2">
      <c r="A72" s="16" t="s">
        <v>103</v>
      </c>
      <c r="B72" s="17" t="s">
        <v>104</v>
      </c>
      <c r="C72" s="12">
        <f t="shared" si="5"/>
        <v>516000</v>
      </c>
      <c r="D72" s="12">
        <f t="shared" si="6"/>
        <v>516000</v>
      </c>
      <c r="E72" s="12">
        <f t="shared" si="6"/>
        <v>516000</v>
      </c>
    </row>
    <row r="73" spans="1:5" x14ac:dyDescent="0.2">
      <c r="A73" s="16" t="s">
        <v>105</v>
      </c>
      <c r="B73" s="17" t="s">
        <v>106</v>
      </c>
      <c r="C73" s="12">
        <f t="shared" si="5"/>
        <v>516000</v>
      </c>
      <c r="D73" s="12">
        <f t="shared" si="6"/>
        <v>516000</v>
      </c>
      <c r="E73" s="12">
        <f t="shared" si="6"/>
        <v>516000</v>
      </c>
    </row>
    <row r="74" spans="1:5" x14ac:dyDescent="0.2">
      <c r="A74" s="16" t="s">
        <v>107</v>
      </c>
      <c r="B74" s="17" t="s">
        <v>108</v>
      </c>
      <c r="C74" s="12">
        <v>516000</v>
      </c>
      <c r="D74" s="12">
        <v>516000</v>
      </c>
      <c r="E74" s="12">
        <v>516000</v>
      </c>
    </row>
    <row r="75" spans="1:5" ht="25.5" x14ac:dyDescent="0.2">
      <c r="A75" s="39" t="s">
        <v>109</v>
      </c>
      <c r="B75" s="40" t="s">
        <v>110</v>
      </c>
      <c r="C75" s="11">
        <f>C76+C79</f>
        <v>5049900</v>
      </c>
      <c r="D75" s="11">
        <f>D76+D79</f>
        <v>2470500</v>
      </c>
      <c r="E75" s="11">
        <f>E76+E79</f>
        <v>2470500</v>
      </c>
    </row>
    <row r="76" spans="1:5" ht="51" x14ac:dyDescent="0.2">
      <c r="A76" s="16" t="s">
        <v>111</v>
      </c>
      <c r="B76" s="17" t="s">
        <v>112</v>
      </c>
      <c r="C76" s="12">
        <f t="shared" ref="C76:E77" si="7">C77</f>
        <v>4235400</v>
      </c>
      <c r="D76" s="12">
        <f t="shared" si="7"/>
        <v>1656000</v>
      </c>
      <c r="E76" s="12">
        <f t="shared" si="7"/>
        <v>1656000</v>
      </c>
    </row>
    <row r="77" spans="1:5" ht="63.75" x14ac:dyDescent="0.2">
      <c r="A77" s="16" t="s">
        <v>113</v>
      </c>
      <c r="B77" s="17" t="s">
        <v>114</v>
      </c>
      <c r="C77" s="12">
        <f t="shared" si="7"/>
        <v>4235400</v>
      </c>
      <c r="D77" s="12">
        <f t="shared" si="7"/>
        <v>1656000</v>
      </c>
      <c r="E77" s="12">
        <f t="shared" si="7"/>
        <v>1656000</v>
      </c>
    </row>
    <row r="78" spans="1:5" ht="63.75" x14ac:dyDescent="0.2">
      <c r="A78" s="16" t="s">
        <v>115</v>
      </c>
      <c r="B78" s="17" t="s">
        <v>116</v>
      </c>
      <c r="C78" s="12">
        <f>1656000+2579400</f>
        <v>4235400</v>
      </c>
      <c r="D78" s="12">
        <v>1656000</v>
      </c>
      <c r="E78" s="12">
        <v>1656000</v>
      </c>
    </row>
    <row r="79" spans="1:5" ht="25.5" x14ac:dyDescent="0.2">
      <c r="A79" s="16" t="s">
        <v>117</v>
      </c>
      <c r="B79" s="17" t="s">
        <v>118</v>
      </c>
      <c r="C79" s="12">
        <f t="shared" ref="C79:E80" si="8">C80</f>
        <v>814500</v>
      </c>
      <c r="D79" s="12">
        <f t="shared" si="8"/>
        <v>814500</v>
      </c>
      <c r="E79" s="12">
        <f t="shared" si="8"/>
        <v>814500</v>
      </c>
    </row>
    <row r="80" spans="1:5" ht="25.5" x14ac:dyDescent="0.2">
      <c r="A80" s="16" t="s">
        <v>119</v>
      </c>
      <c r="B80" s="17" t="s">
        <v>120</v>
      </c>
      <c r="C80" s="12">
        <f t="shared" si="8"/>
        <v>814500</v>
      </c>
      <c r="D80" s="12">
        <f t="shared" si="8"/>
        <v>814500</v>
      </c>
      <c r="E80" s="12">
        <f t="shared" si="8"/>
        <v>814500</v>
      </c>
    </row>
    <row r="81" spans="1:5" ht="38.25" x14ac:dyDescent="0.2">
      <c r="A81" s="16" t="s">
        <v>121</v>
      </c>
      <c r="B81" s="17" t="s">
        <v>122</v>
      </c>
      <c r="C81" s="12">
        <v>814500</v>
      </c>
      <c r="D81" s="12">
        <v>814500</v>
      </c>
      <c r="E81" s="12">
        <v>814500</v>
      </c>
    </row>
    <row r="82" spans="1:5" x14ac:dyDescent="0.2">
      <c r="A82" s="39" t="s">
        <v>123</v>
      </c>
      <c r="B82" s="40" t="s">
        <v>124</v>
      </c>
      <c r="C82" s="11">
        <f t="shared" ref="C82:E83" si="9">C83</f>
        <v>149000</v>
      </c>
      <c r="D82" s="11">
        <f t="shared" si="9"/>
        <v>149000</v>
      </c>
      <c r="E82" s="11">
        <f t="shared" si="9"/>
        <v>149000</v>
      </c>
    </row>
    <row r="83" spans="1:5" ht="25.5" x14ac:dyDescent="0.2">
      <c r="A83" s="16" t="s">
        <v>125</v>
      </c>
      <c r="B83" s="17" t="s">
        <v>126</v>
      </c>
      <c r="C83" s="12">
        <f t="shared" si="9"/>
        <v>149000</v>
      </c>
      <c r="D83" s="12">
        <f t="shared" si="9"/>
        <v>149000</v>
      </c>
      <c r="E83" s="12">
        <f t="shared" si="9"/>
        <v>149000</v>
      </c>
    </row>
    <row r="84" spans="1:5" ht="25.5" x14ac:dyDescent="0.2">
      <c r="A84" s="16" t="s">
        <v>127</v>
      </c>
      <c r="B84" s="17" t="s">
        <v>128</v>
      </c>
      <c r="C84" s="12">
        <v>149000</v>
      </c>
      <c r="D84" s="12">
        <v>149000</v>
      </c>
      <c r="E84" s="12">
        <v>149000</v>
      </c>
    </row>
    <row r="85" spans="1:5" x14ac:dyDescent="0.2">
      <c r="A85" s="39" t="s">
        <v>129</v>
      </c>
      <c r="B85" s="40" t="s">
        <v>130</v>
      </c>
      <c r="C85" s="11">
        <f>C86+C89+C90+C92+C94+C97+C98+C100+C102+C104+C105</f>
        <v>3455800</v>
      </c>
      <c r="D85" s="11">
        <f t="shared" ref="D85:E85" si="10">D86+D89+D90+D92+D94+D97+D98+D100+D102+D104+D105</f>
        <v>3462800</v>
      </c>
      <c r="E85" s="11">
        <f t="shared" si="10"/>
        <v>3466800</v>
      </c>
    </row>
    <row r="86" spans="1:5" ht="25.5" x14ac:dyDescent="0.2">
      <c r="A86" s="41" t="s">
        <v>204</v>
      </c>
      <c r="B86" s="42" t="s">
        <v>205</v>
      </c>
      <c r="C86" s="12">
        <f>C87+C88</f>
        <v>105000</v>
      </c>
      <c r="D86" s="12">
        <f t="shared" ref="D86:E86" si="11">D87+D88</f>
        <v>105000</v>
      </c>
      <c r="E86" s="12">
        <f t="shared" si="11"/>
        <v>105000</v>
      </c>
    </row>
    <row r="87" spans="1:5" ht="51" x14ac:dyDescent="0.2">
      <c r="A87" s="41" t="s">
        <v>206</v>
      </c>
      <c r="B87" s="42" t="s">
        <v>207</v>
      </c>
      <c r="C87" s="12">
        <v>100000</v>
      </c>
      <c r="D87" s="12">
        <v>100000</v>
      </c>
      <c r="E87" s="12">
        <v>100000</v>
      </c>
    </row>
    <row r="88" spans="1:5" ht="38.25" x14ac:dyDescent="0.2">
      <c r="A88" s="41" t="s">
        <v>208</v>
      </c>
      <c r="B88" s="42" t="s">
        <v>209</v>
      </c>
      <c r="C88" s="12">
        <v>5000</v>
      </c>
      <c r="D88" s="12">
        <v>5000</v>
      </c>
      <c r="E88" s="12">
        <v>5000</v>
      </c>
    </row>
    <row r="89" spans="1:5" ht="38.25" x14ac:dyDescent="0.2">
      <c r="A89" s="41" t="s">
        <v>210</v>
      </c>
      <c r="B89" s="42" t="s">
        <v>211</v>
      </c>
      <c r="C89" s="12">
        <v>50000</v>
      </c>
      <c r="D89" s="12">
        <v>50000</v>
      </c>
      <c r="E89" s="12">
        <v>50000</v>
      </c>
    </row>
    <row r="90" spans="1:5" ht="38.25" x14ac:dyDescent="0.2">
      <c r="A90" s="41" t="s">
        <v>212</v>
      </c>
      <c r="B90" s="42" t="s">
        <v>213</v>
      </c>
      <c r="C90" s="12">
        <f>C91</f>
        <v>300000</v>
      </c>
      <c r="D90" s="12">
        <f>D91</f>
        <v>300000</v>
      </c>
      <c r="E90" s="12">
        <f>E91</f>
        <v>300000</v>
      </c>
    </row>
    <row r="91" spans="1:5" ht="38.25" x14ac:dyDescent="0.2">
      <c r="A91" s="41" t="s">
        <v>214</v>
      </c>
      <c r="B91" s="42" t="s">
        <v>215</v>
      </c>
      <c r="C91" s="12">
        <v>300000</v>
      </c>
      <c r="D91" s="12">
        <v>300000</v>
      </c>
      <c r="E91" s="12">
        <v>300000</v>
      </c>
    </row>
    <row r="92" spans="1:5" ht="25.5" x14ac:dyDescent="0.2">
      <c r="A92" s="41" t="s">
        <v>131</v>
      </c>
      <c r="B92" s="42" t="s">
        <v>132</v>
      </c>
      <c r="C92" s="12">
        <f>C93</f>
        <v>125000</v>
      </c>
      <c r="D92" s="12">
        <f>D93</f>
        <v>125000</v>
      </c>
      <c r="E92" s="12">
        <f>E93</f>
        <v>125000</v>
      </c>
    </row>
    <row r="93" spans="1:5" ht="38.25" x14ac:dyDescent="0.2">
      <c r="A93" s="43" t="s">
        <v>133</v>
      </c>
      <c r="B93" s="44" t="s">
        <v>134</v>
      </c>
      <c r="C93" s="22">
        <v>125000</v>
      </c>
      <c r="D93" s="22">
        <v>125000</v>
      </c>
      <c r="E93" s="23">
        <v>125000</v>
      </c>
    </row>
    <row r="94" spans="1:5" ht="76.5" x14ac:dyDescent="0.2">
      <c r="A94" s="41" t="s">
        <v>216</v>
      </c>
      <c r="B94" s="42" t="s">
        <v>217</v>
      </c>
      <c r="C94" s="12">
        <f>C95+C96</f>
        <v>213900</v>
      </c>
      <c r="D94" s="12">
        <f t="shared" ref="D94:E94" si="12">D95+D96</f>
        <v>220900</v>
      </c>
      <c r="E94" s="12">
        <f t="shared" si="12"/>
        <v>224900</v>
      </c>
    </row>
    <row r="95" spans="1:5" ht="25.5" x14ac:dyDescent="0.2">
      <c r="A95" s="41" t="s">
        <v>218</v>
      </c>
      <c r="B95" s="42" t="s">
        <v>219</v>
      </c>
      <c r="C95" s="12">
        <v>170900</v>
      </c>
      <c r="D95" s="12">
        <v>170900</v>
      </c>
      <c r="E95" s="12">
        <v>170900</v>
      </c>
    </row>
    <row r="96" spans="1:5" x14ac:dyDescent="0.2">
      <c r="A96" s="41" t="s">
        <v>220</v>
      </c>
      <c r="B96" s="42" t="s">
        <v>221</v>
      </c>
      <c r="C96" s="12">
        <f>30000+13000</f>
        <v>43000</v>
      </c>
      <c r="D96" s="12">
        <f>35000+15000</f>
        <v>50000</v>
      </c>
      <c r="E96" s="12">
        <f>40000+14000</f>
        <v>54000</v>
      </c>
    </row>
    <row r="97" spans="1:5" ht="38.25" x14ac:dyDescent="0.2">
      <c r="A97" s="41" t="s">
        <v>222</v>
      </c>
      <c r="B97" s="42" t="s">
        <v>223</v>
      </c>
      <c r="C97" s="12">
        <v>350000</v>
      </c>
      <c r="D97" s="12">
        <v>350000</v>
      </c>
      <c r="E97" s="12">
        <v>350000</v>
      </c>
    </row>
    <row r="98" spans="1:5" ht="25.5" x14ac:dyDescent="0.2">
      <c r="A98" s="41" t="s">
        <v>224</v>
      </c>
      <c r="B98" s="42" t="s">
        <v>225</v>
      </c>
      <c r="C98" s="12">
        <f>C99</f>
        <v>291400</v>
      </c>
      <c r="D98" s="12">
        <f>D99</f>
        <v>291400</v>
      </c>
      <c r="E98" s="12">
        <f>E99</f>
        <v>291400</v>
      </c>
    </row>
    <row r="99" spans="1:5" ht="25.5" x14ac:dyDescent="0.2">
      <c r="A99" s="41" t="s">
        <v>226</v>
      </c>
      <c r="B99" s="42" t="s">
        <v>227</v>
      </c>
      <c r="C99" s="12">
        <v>291400</v>
      </c>
      <c r="D99" s="12">
        <v>291400</v>
      </c>
      <c r="E99" s="12">
        <v>291400</v>
      </c>
    </row>
    <row r="100" spans="1:5" ht="38.25" x14ac:dyDescent="0.2">
      <c r="A100" s="41" t="s">
        <v>135</v>
      </c>
      <c r="B100" s="42" t="s">
        <v>136</v>
      </c>
      <c r="C100" s="12">
        <f>C101</f>
        <v>66000</v>
      </c>
      <c r="D100" s="12">
        <f>D101</f>
        <v>66000</v>
      </c>
      <c r="E100" s="15">
        <f>E101</f>
        <v>66000</v>
      </c>
    </row>
    <row r="101" spans="1:5" ht="51" x14ac:dyDescent="0.2">
      <c r="A101" s="41" t="s">
        <v>137</v>
      </c>
      <c r="B101" s="42" t="s">
        <v>138</v>
      </c>
      <c r="C101" s="12">
        <v>66000</v>
      </c>
      <c r="D101" s="12">
        <v>66000</v>
      </c>
      <c r="E101" s="15">
        <v>66000</v>
      </c>
    </row>
    <row r="102" spans="1:5" x14ac:dyDescent="0.2">
      <c r="A102" s="41" t="s">
        <v>139</v>
      </c>
      <c r="B102" s="42" t="s">
        <v>140</v>
      </c>
      <c r="C102" s="12">
        <f>C103</f>
        <v>145000</v>
      </c>
      <c r="D102" s="12">
        <f>D103</f>
        <v>145000</v>
      </c>
      <c r="E102" s="15">
        <f>E103</f>
        <v>145000</v>
      </c>
    </row>
    <row r="103" spans="1:5" ht="25.5" x14ac:dyDescent="0.2">
      <c r="A103" s="41" t="s">
        <v>141</v>
      </c>
      <c r="B103" s="42" t="s">
        <v>142</v>
      </c>
      <c r="C103" s="12">
        <v>145000</v>
      </c>
      <c r="D103" s="12">
        <v>145000</v>
      </c>
      <c r="E103" s="15">
        <v>145000</v>
      </c>
    </row>
    <row r="104" spans="1:5" ht="51" x14ac:dyDescent="0.2">
      <c r="A104" s="41" t="s">
        <v>228</v>
      </c>
      <c r="B104" s="42" t="s">
        <v>229</v>
      </c>
      <c r="C104" s="12">
        <v>270200</v>
      </c>
      <c r="D104" s="12">
        <v>270200</v>
      </c>
      <c r="E104" s="12">
        <v>270200</v>
      </c>
    </row>
    <row r="105" spans="1:5" ht="25.5" x14ac:dyDescent="0.2">
      <c r="A105" s="16" t="s">
        <v>143</v>
      </c>
      <c r="B105" s="17" t="s">
        <v>144</v>
      </c>
      <c r="C105" s="12">
        <f>C106</f>
        <v>1539300</v>
      </c>
      <c r="D105" s="12">
        <f t="shared" ref="D105:E105" si="13">D106</f>
        <v>1539300</v>
      </c>
      <c r="E105" s="12">
        <f t="shared" si="13"/>
        <v>1539300</v>
      </c>
    </row>
    <row r="106" spans="1:5" ht="25.5" x14ac:dyDescent="0.2">
      <c r="A106" s="16" t="s">
        <v>145</v>
      </c>
      <c r="B106" s="17" t="s">
        <v>146</v>
      </c>
      <c r="C106" s="12">
        <v>1539300</v>
      </c>
      <c r="D106" s="12">
        <v>1539300</v>
      </c>
      <c r="E106" s="12">
        <v>1539300</v>
      </c>
    </row>
    <row r="107" spans="1:5" x14ac:dyDescent="0.2">
      <c r="A107" s="39" t="s">
        <v>147</v>
      </c>
      <c r="B107" s="40" t="s">
        <v>148</v>
      </c>
      <c r="C107" s="11">
        <f t="shared" ref="C107:E108" si="14">C108</f>
        <v>72600</v>
      </c>
      <c r="D107" s="11">
        <f t="shared" si="14"/>
        <v>72600</v>
      </c>
      <c r="E107" s="11">
        <f t="shared" si="14"/>
        <v>72600</v>
      </c>
    </row>
    <row r="108" spans="1:5" x14ac:dyDescent="0.2">
      <c r="A108" s="16" t="s">
        <v>149</v>
      </c>
      <c r="B108" s="17" t="s">
        <v>150</v>
      </c>
      <c r="C108" s="12">
        <f t="shared" si="14"/>
        <v>72600</v>
      </c>
      <c r="D108" s="12">
        <f t="shared" si="14"/>
        <v>72600</v>
      </c>
      <c r="E108" s="12">
        <f t="shared" si="14"/>
        <v>72600</v>
      </c>
    </row>
    <row r="109" spans="1:5" x14ac:dyDescent="0.2">
      <c r="A109" s="16" t="s">
        <v>151</v>
      </c>
      <c r="B109" s="17" t="s">
        <v>152</v>
      </c>
      <c r="C109" s="12">
        <v>72600</v>
      </c>
      <c r="D109" s="12">
        <v>72600</v>
      </c>
      <c r="E109" s="12">
        <v>72600</v>
      </c>
    </row>
    <row r="110" spans="1:5" x14ac:dyDescent="0.2">
      <c r="A110" s="9" t="s">
        <v>153</v>
      </c>
      <c r="B110" s="24" t="s">
        <v>154</v>
      </c>
      <c r="C110" s="10">
        <f>C111+C152</f>
        <v>758866600</v>
      </c>
      <c r="D110" s="10">
        <f>D111+D152</f>
        <v>510249900</v>
      </c>
      <c r="E110" s="10">
        <f>E111+E152</f>
        <v>437432500</v>
      </c>
    </row>
    <row r="111" spans="1:5" ht="25.5" x14ac:dyDescent="0.2">
      <c r="A111" s="25" t="s">
        <v>155</v>
      </c>
      <c r="B111" s="26" t="s">
        <v>156</v>
      </c>
      <c r="C111" s="11">
        <f>C112+C117+C134+C149</f>
        <v>758714700</v>
      </c>
      <c r="D111" s="11">
        <f>D112+D117+D134</f>
        <v>510249900</v>
      </c>
      <c r="E111" s="11">
        <f>E112+E117+E134</f>
        <v>437432500</v>
      </c>
    </row>
    <row r="112" spans="1:5" x14ac:dyDescent="0.2">
      <c r="A112" s="20" t="s">
        <v>157</v>
      </c>
      <c r="B112" s="26" t="s">
        <v>239</v>
      </c>
      <c r="C112" s="12">
        <f>C113+C115</f>
        <v>228441000</v>
      </c>
      <c r="D112" s="12">
        <f t="shared" ref="D112:E112" si="15">D113+D115</f>
        <v>117226000</v>
      </c>
      <c r="E112" s="12">
        <f t="shared" si="15"/>
        <v>44369000</v>
      </c>
    </row>
    <row r="113" spans="1:9" x14ac:dyDescent="0.2">
      <c r="A113" s="20" t="s">
        <v>158</v>
      </c>
      <c r="B113" s="27" t="s">
        <v>240</v>
      </c>
      <c r="C113" s="12">
        <f>C114</f>
        <v>228441000</v>
      </c>
      <c r="D113" s="12">
        <f>D114</f>
        <v>117226000</v>
      </c>
      <c r="E113" s="15">
        <f>E114</f>
        <v>44369000</v>
      </c>
    </row>
    <row r="114" spans="1:9" ht="25.5" x14ac:dyDescent="0.2">
      <c r="A114" s="20" t="s">
        <v>159</v>
      </c>
      <c r="B114" s="27" t="s">
        <v>241</v>
      </c>
      <c r="C114" s="56">
        <f>173481000+41186000+13774000</f>
        <v>228441000</v>
      </c>
      <c r="D114" s="12">
        <v>117226000</v>
      </c>
      <c r="E114" s="12">
        <v>44369000</v>
      </c>
    </row>
    <row r="115" spans="1:9" ht="25.5" x14ac:dyDescent="0.2">
      <c r="A115" s="20" t="s">
        <v>184</v>
      </c>
      <c r="B115" s="27" t="s">
        <v>242</v>
      </c>
      <c r="C115" s="56">
        <f>C116</f>
        <v>0</v>
      </c>
      <c r="D115" s="12">
        <f>D116</f>
        <v>0</v>
      </c>
      <c r="E115" s="12">
        <f>E116</f>
        <v>0</v>
      </c>
    </row>
    <row r="116" spans="1:9" ht="25.5" x14ac:dyDescent="0.2">
      <c r="A116" s="20" t="s">
        <v>185</v>
      </c>
      <c r="B116" s="27" t="s">
        <v>243</v>
      </c>
      <c r="C116" s="56">
        <f>4460800-4460800</f>
        <v>0</v>
      </c>
      <c r="D116" s="12">
        <v>0</v>
      </c>
      <c r="E116" s="12">
        <v>0</v>
      </c>
    </row>
    <row r="117" spans="1:9" ht="25.5" x14ac:dyDescent="0.2">
      <c r="A117" s="20" t="s">
        <v>160</v>
      </c>
      <c r="B117" s="26" t="s">
        <v>244</v>
      </c>
      <c r="C117" s="12">
        <f>C118+C120+C122+C124+C126+C128+C130+C132</f>
        <v>132104000</v>
      </c>
      <c r="D117" s="12">
        <f t="shared" ref="D117:E117" si="16">D118+D120+D122+D124+D126+D128+D130+D132</f>
        <v>28629200</v>
      </c>
      <c r="E117" s="12">
        <f t="shared" si="16"/>
        <v>28629200</v>
      </c>
      <c r="G117" s="8"/>
      <c r="H117" s="8"/>
      <c r="I117" s="8"/>
    </row>
    <row r="118" spans="1:9" ht="51" x14ac:dyDescent="0.2">
      <c r="A118" s="20" t="s">
        <v>161</v>
      </c>
      <c r="B118" s="27" t="s">
        <v>245</v>
      </c>
      <c r="C118" s="12">
        <f>C119</f>
        <v>15418700</v>
      </c>
      <c r="D118" s="12">
        <f>D119</f>
        <v>21058700</v>
      </c>
      <c r="E118" s="12">
        <f>E119</f>
        <v>21058700</v>
      </c>
    </row>
    <row r="119" spans="1:9" ht="63.75" x14ac:dyDescent="0.2">
      <c r="A119" s="20" t="s">
        <v>162</v>
      </c>
      <c r="B119" s="27" t="s">
        <v>246</v>
      </c>
      <c r="C119" s="12">
        <f>15418700+5640000-5640000</f>
        <v>15418700</v>
      </c>
      <c r="D119" s="12">
        <f>15418700+5640000</f>
        <v>21058700</v>
      </c>
      <c r="E119" s="12">
        <f>15418700+5640000</f>
        <v>21058700</v>
      </c>
    </row>
    <row r="120" spans="1:9" ht="25.5" x14ac:dyDescent="0.2">
      <c r="A120" s="20" t="s">
        <v>288</v>
      </c>
      <c r="B120" s="27" t="s">
        <v>286</v>
      </c>
      <c r="C120" s="12">
        <f>C121</f>
        <v>229500</v>
      </c>
      <c r="D120" s="12"/>
      <c r="E120" s="12"/>
    </row>
    <row r="121" spans="1:9" ht="25.5" x14ac:dyDescent="0.2">
      <c r="A121" s="20" t="s">
        <v>289</v>
      </c>
      <c r="B121" s="27" t="s">
        <v>287</v>
      </c>
      <c r="C121" s="12">
        <v>229500</v>
      </c>
      <c r="D121" s="12"/>
      <c r="E121" s="12"/>
    </row>
    <row r="122" spans="1:9" ht="38.25" x14ac:dyDescent="0.2">
      <c r="A122" s="20" t="s">
        <v>251</v>
      </c>
      <c r="B122" s="27" t="s">
        <v>249</v>
      </c>
      <c r="C122" s="12">
        <f>C123</f>
        <v>528500</v>
      </c>
      <c r="D122" s="12">
        <f>D123</f>
        <v>0</v>
      </c>
      <c r="E122" s="12">
        <f>E123</f>
        <v>0</v>
      </c>
    </row>
    <row r="123" spans="1:9" ht="38.25" x14ac:dyDescent="0.2">
      <c r="A123" s="20" t="s">
        <v>252</v>
      </c>
      <c r="B123" s="27" t="s">
        <v>250</v>
      </c>
      <c r="C123" s="12">
        <v>528500</v>
      </c>
      <c r="D123" s="12">
        <v>0</v>
      </c>
      <c r="E123" s="12">
        <v>0</v>
      </c>
    </row>
    <row r="124" spans="1:9" ht="25.5" x14ac:dyDescent="0.2">
      <c r="A124" s="20" t="s">
        <v>230</v>
      </c>
      <c r="B124" s="27" t="s">
        <v>247</v>
      </c>
      <c r="C124" s="12">
        <f>C125</f>
        <v>2981500</v>
      </c>
      <c r="D124" s="12">
        <f>D125</f>
        <v>0</v>
      </c>
      <c r="E124" s="12">
        <f>E125</f>
        <v>0</v>
      </c>
    </row>
    <row r="125" spans="1:9" ht="25.5" x14ac:dyDescent="0.2">
      <c r="A125" s="20" t="s">
        <v>231</v>
      </c>
      <c r="B125" s="27" t="s">
        <v>248</v>
      </c>
      <c r="C125" s="12">
        <f>2969300+12200</f>
        <v>2981500</v>
      </c>
      <c r="D125" s="12">
        <v>0</v>
      </c>
      <c r="E125" s="12">
        <v>0</v>
      </c>
    </row>
    <row r="126" spans="1:9" x14ac:dyDescent="0.2">
      <c r="A126" s="19" t="s">
        <v>296</v>
      </c>
      <c r="B126" s="27" t="s">
        <v>294</v>
      </c>
      <c r="C126" s="12">
        <f>C127</f>
        <v>138200</v>
      </c>
      <c r="D126" s="12">
        <f>D127</f>
        <v>0</v>
      </c>
      <c r="E126" s="12">
        <f>E127</f>
        <v>0</v>
      </c>
    </row>
    <row r="127" spans="1:9" x14ac:dyDescent="0.2">
      <c r="A127" s="19" t="s">
        <v>297</v>
      </c>
      <c r="B127" s="27" t="s">
        <v>295</v>
      </c>
      <c r="C127" s="12">
        <v>138200</v>
      </c>
      <c r="D127" s="12">
        <v>0</v>
      </c>
      <c r="E127" s="12">
        <v>0</v>
      </c>
    </row>
    <row r="128" spans="1:9" ht="38.25" x14ac:dyDescent="0.2">
      <c r="A128" s="20" t="s">
        <v>276</v>
      </c>
      <c r="B128" s="27" t="s">
        <v>278</v>
      </c>
      <c r="C128" s="12">
        <f>C129</f>
        <v>62394400</v>
      </c>
      <c r="D128" s="12">
        <f>D129</f>
        <v>0</v>
      </c>
      <c r="E128" s="12">
        <f>E129</f>
        <v>0</v>
      </c>
    </row>
    <row r="129" spans="1:5" ht="38.25" x14ac:dyDescent="0.2">
      <c r="A129" s="20" t="s">
        <v>277</v>
      </c>
      <c r="B129" s="27" t="s">
        <v>279</v>
      </c>
      <c r="C129" s="12">
        <f>0+62394400</f>
        <v>62394400</v>
      </c>
      <c r="D129" s="12">
        <v>0</v>
      </c>
      <c r="E129" s="12">
        <v>0</v>
      </c>
    </row>
    <row r="130" spans="1:5" ht="25.5" x14ac:dyDescent="0.2">
      <c r="A130" s="20" t="s">
        <v>253</v>
      </c>
      <c r="B130" s="27" t="s">
        <v>255</v>
      </c>
      <c r="C130" s="12">
        <f>C131</f>
        <v>16152700</v>
      </c>
      <c r="D130" s="12">
        <f>D131</f>
        <v>0</v>
      </c>
      <c r="E130" s="12">
        <f>E131</f>
        <v>0</v>
      </c>
    </row>
    <row r="131" spans="1:5" ht="25.5" x14ac:dyDescent="0.2">
      <c r="A131" s="20" t="s">
        <v>256</v>
      </c>
      <c r="B131" s="27" t="s">
        <v>254</v>
      </c>
      <c r="C131" s="12">
        <f>11250700-11250700+16152700</f>
        <v>16152700</v>
      </c>
      <c r="D131" s="12">
        <v>0</v>
      </c>
      <c r="E131" s="12">
        <v>0</v>
      </c>
    </row>
    <row r="132" spans="1:5" x14ac:dyDescent="0.2">
      <c r="A132" s="20" t="s">
        <v>163</v>
      </c>
      <c r="B132" s="27" t="s">
        <v>258</v>
      </c>
      <c r="C132" s="12">
        <f>C133</f>
        <v>34260500</v>
      </c>
      <c r="D132" s="12">
        <f>D133</f>
        <v>7570500</v>
      </c>
      <c r="E132" s="12">
        <f>E133</f>
        <v>7570500</v>
      </c>
    </row>
    <row r="133" spans="1:5" x14ac:dyDescent="0.2">
      <c r="A133" s="20" t="s">
        <v>164</v>
      </c>
      <c r="B133" s="27" t="s">
        <v>257</v>
      </c>
      <c r="C133" s="12">
        <f>13222000+11250700+2080000+353100+7354700</f>
        <v>34260500</v>
      </c>
      <c r="D133" s="12">
        <v>7570500</v>
      </c>
      <c r="E133" s="12">
        <v>7570500</v>
      </c>
    </row>
    <row r="134" spans="1:5" x14ac:dyDescent="0.2">
      <c r="A134" s="20" t="s">
        <v>165</v>
      </c>
      <c r="B134" s="26" t="s">
        <v>261</v>
      </c>
      <c r="C134" s="12">
        <f>C135+C137+C139+C141+C143+C145+C147</f>
        <v>367839700</v>
      </c>
      <c r="D134" s="12">
        <f>D135+D137+D139+D141+D143+D145+D147</f>
        <v>364394700</v>
      </c>
      <c r="E134" s="12">
        <f>E135+E137+E139+E141+E143+E145+E147</f>
        <v>364434300</v>
      </c>
    </row>
    <row r="135" spans="1:5" ht="25.5" x14ac:dyDescent="0.2">
      <c r="A135" s="20" t="s">
        <v>166</v>
      </c>
      <c r="B135" s="27" t="s">
        <v>260</v>
      </c>
      <c r="C135" s="12">
        <f>C136</f>
        <v>352671500</v>
      </c>
      <c r="D135" s="12">
        <f>D136</f>
        <v>348928400</v>
      </c>
      <c r="E135" s="12">
        <f>E136</f>
        <v>348928400</v>
      </c>
    </row>
    <row r="136" spans="1:5" ht="25.5" x14ac:dyDescent="0.2">
      <c r="A136" s="20" t="s">
        <v>167</v>
      </c>
      <c r="B136" s="27" t="s">
        <v>259</v>
      </c>
      <c r="C136" s="12">
        <f>335010100+1300700+50200+13979700+2330800</f>
        <v>352671500</v>
      </c>
      <c r="D136" s="12">
        <f>335111600+13766600+50200</f>
        <v>348928400</v>
      </c>
      <c r="E136" s="12">
        <f>335111600+13766600+50200</f>
        <v>348928400</v>
      </c>
    </row>
    <row r="137" spans="1:5" ht="51" x14ac:dyDescent="0.2">
      <c r="A137" s="20" t="s">
        <v>168</v>
      </c>
      <c r="B137" s="27" t="s">
        <v>263</v>
      </c>
      <c r="C137" s="12">
        <f>C138</f>
        <v>5575000</v>
      </c>
      <c r="D137" s="12">
        <f>D138</f>
        <v>5575000</v>
      </c>
      <c r="E137" s="12">
        <f>E138</f>
        <v>5575000</v>
      </c>
    </row>
    <row r="138" spans="1:5" ht="51" x14ac:dyDescent="0.2">
      <c r="A138" s="20" t="s">
        <v>169</v>
      </c>
      <c r="B138" s="27" t="s">
        <v>262</v>
      </c>
      <c r="C138" s="12">
        <v>5575000</v>
      </c>
      <c r="D138" s="12">
        <v>5575000</v>
      </c>
      <c r="E138" s="12">
        <v>5575000</v>
      </c>
    </row>
    <row r="139" spans="1:5" ht="51" x14ac:dyDescent="0.2">
      <c r="A139" s="20" t="s">
        <v>170</v>
      </c>
      <c r="B139" s="27" t="s">
        <v>264</v>
      </c>
      <c r="C139" s="12">
        <f>C140</f>
        <v>5324300</v>
      </c>
      <c r="D139" s="12">
        <f>D140</f>
        <v>5537400</v>
      </c>
      <c r="E139" s="12">
        <f>E140</f>
        <v>5537400</v>
      </c>
    </row>
    <row r="140" spans="1:5" ht="51" x14ac:dyDescent="0.2">
      <c r="A140" s="20" t="s">
        <v>171</v>
      </c>
      <c r="B140" s="27" t="s">
        <v>265</v>
      </c>
      <c r="C140" s="12">
        <f>19304000-13979700</f>
        <v>5324300</v>
      </c>
      <c r="D140" s="12">
        <f>19304000-13766600</f>
        <v>5537400</v>
      </c>
      <c r="E140" s="12">
        <f>19304000-13766600</f>
        <v>5537400</v>
      </c>
    </row>
    <row r="141" spans="1:5" ht="38.25" x14ac:dyDescent="0.2">
      <c r="A141" s="20" t="s">
        <v>189</v>
      </c>
      <c r="B141" s="27" t="s">
        <v>266</v>
      </c>
      <c r="C141" s="12">
        <f>C142</f>
        <v>61000</v>
      </c>
      <c r="D141" s="12">
        <f>D142</f>
        <v>68000</v>
      </c>
      <c r="E141" s="12">
        <f>E142</f>
        <v>78000</v>
      </c>
    </row>
    <row r="142" spans="1:5" ht="38.25" x14ac:dyDescent="0.2">
      <c r="A142" s="21" t="s">
        <v>190</v>
      </c>
      <c r="B142" s="28" t="s">
        <v>267</v>
      </c>
      <c r="C142" s="22">
        <v>61000</v>
      </c>
      <c r="D142" s="22">
        <v>68000</v>
      </c>
      <c r="E142" s="22">
        <v>78000</v>
      </c>
    </row>
    <row r="143" spans="1:5" ht="25.5" x14ac:dyDescent="0.2">
      <c r="A143" s="19" t="s">
        <v>172</v>
      </c>
      <c r="B143" s="6" t="s">
        <v>268</v>
      </c>
      <c r="C143" s="12">
        <f>C144</f>
        <v>522600</v>
      </c>
      <c r="D143" s="12">
        <f>D144</f>
        <v>542500</v>
      </c>
      <c r="E143" s="12">
        <f>E144</f>
        <v>564200</v>
      </c>
    </row>
    <row r="144" spans="1:5" ht="38.25" x14ac:dyDescent="0.2">
      <c r="A144" s="19" t="s">
        <v>173</v>
      </c>
      <c r="B144" s="6" t="s">
        <v>269</v>
      </c>
      <c r="C144" s="15">
        <v>522600</v>
      </c>
      <c r="D144" s="15">
        <v>542500</v>
      </c>
      <c r="E144" s="15">
        <v>564200</v>
      </c>
    </row>
    <row r="145" spans="1:5" ht="25.5" x14ac:dyDescent="0.2">
      <c r="A145" s="19" t="s">
        <v>174</v>
      </c>
      <c r="B145" s="6" t="s">
        <v>270</v>
      </c>
      <c r="C145" s="15">
        <f>C146</f>
        <v>1985800</v>
      </c>
      <c r="D145" s="15">
        <f>D146</f>
        <v>1985800</v>
      </c>
      <c r="E145" s="15">
        <f>E146</f>
        <v>1985800</v>
      </c>
    </row>
    <row r="146" spans="1:5" ht="25.5" x14ac:dyDescent="0.2">
      <c r="A146" s="19" t="s">
        <v>175</v>
      </c>
      <c r="B146" s="6" t="s">
        <v>271</v>
      </c>
      <c r="C146" s="15">
        <v>1985800</v>
      </c>
      <c r="D146" s="15">
        <v>1985800</v>
      </c>
      <c r="E146" s="15">
        <v>1985800</v>
      </c>
    </row>
    <row r="147" spans="1:5" x14ac:dyDescent="0.2">
      <c r="A147" s="19" t="s">
        <v>176</v>
      </c>
      <c r="B147" s="6" t="s">
        <v>272</v>
      </c>
      <c r="C147" s="15">
        <f>C148</f>
        <v>1699500</v>
      </c>
      <c r="D147" s="15">
        <f>D148</f>
        <v>1757600</v>
      </c>
      <c r="E147" s="15">
        <f>E148</f>
        <v>1765500</v>
      </c>
    </row>
    <row r="148" spans="1:5" x14ac:dyDescent="0.2">
      <c r="A148" s="19" t="s">
        <v>177</v>
      </c>
      <c r="B148" s="6" t="s">
        <v>273</v>
      </c>
      <c r="C148" s="15">
        <v>1699500</v>
      </c>
      <c r="D148" s="15">
        <v>1757600</v>
      </c>
      <c r="E148" s="15">
        <v>1765500</v>
      </c>
    </row>
    <row r="149" spans="1:5" x14ac:dyDescent="0.2">
      <c r="A149" s="19" t="s">
        <v>280</v>
      </c>
      <c r="B149" s="55" t="s">
        <v>281</v>
      </c>
      <c r="C149" s="15">
        <f>C150</f>
        <v>30330000</v>
      </c>
      <c r="D149" s="15">
        <f t="shared" ref="D149:E150" si="17">D150</f>
        <v>0</v>
      </c>
      <c r="E149" s="15">
        <f t="shared" si="17"/>
        <v>0</v>
      </c>
    </row>
    <row r="150" spans="1:5" ht="63.75" x14ac:dyDescent="0.2">
      <c r="A150" s="19" t="s">
        <v>283</v>
      </c>
      <c r="B150" s="6" t="s">
        <v>282</v>
      </c>
      <c r="C150" s="15">
        <f>C151</f>
        <v>30330000</v>
      </c>
      <c r="D150" s="15">
        <f t="shared" si="17"/>
        <v>0</v>
      </c>
      <c r="E150" s="15">
        <f t="shared" si="17"/>
        <v>0</v>
      </c>
    </row>
    <row r="151" spans="1:5" ht="38.25" x14ac:dyDescent="0.2">
      <c r="A151" s="19" t="s">
        <v>284</v>
      </c>
      <c r="B151" s="6" t="s">
        <v>285</v>
      </c>
      <c r="C151" s="15">
        <v>30330000</v>
      </c>
      <c r="D151" s="15">
        <v>0</v>
      </c>
      <c r="E151" s="15">
        <v>0</v>
      </c>
    </row>
    <row r="152" spans="1:5" x14ac:dyDescent="0.2">
      <c r="A152" s="51" t="s">
        <v>235</v>
      </c>
      <c r="B152" s="52" t="s">
        <v>236</v>
      </c>
      <c r="C152" s="53">
        <f t="shared" ref="C152:E153" si="18">C153</f>
        <v>151900</v>
      </c>
      <c r="D152" s="54">
        <f t="shared" si="18"/>
        <v>0</v>
      </c>
      <c r="E152" s="53">
        <f t="shared" si="18"/>
        <v>0</v>
      </c>
    </row>
    <row r="153" spans="1:5" x14ac:dyDescent="0.2">
      <c r="A153" s="19" t="s">
        <v>234</v>
      </c>
      <c r="B153" s="6" t="s">
        <v>238</v>
      </c>
      <c r="C153" s="29">
        <f t="shared" si="18"/>
        <v>151900</v>
      </c>
      <c r="D153" s="29">
        <f t="shared" si="18"/>
        <v>0</v>
      </c>
      <c r="E153" s="29">
        <f t="shared" si="18"/>
        <v>0</v>
      </c>
    </row>
    <row r="154" spans="1:5" x14ac:dyDescent="0.2">
      <c r="A154" s="19" t="s">
        <v>234</v>
      </c>
      <c r="B154" s="6" t="s">
        <v>237</v>
      </c>
      <c r="C154" s="29">
        <f>151892+8</f>
        <v>151900</v>
      </c>
      <c r="D154" s="29">
        <v>0</v>
      </c>
      <c r="E154" s="29">
        <v>0</v>
      </c>
    </row>
    <row r="155" spans="1:5" ht="25.5" x14ac:dyDescent="0.2">
      <c r="A155" s="30" t="s">
        <v>233</v>
      </c>
      <c r="B155" s="2" t="s">
        <v>232</v>
      </c>
      <c r="C155" s="50">
        <f>C110+C14</f>
        <v>1215511100</v>
      </c>
      <c r="D155" s="50">
        <f>D110+D14</f>
        <v>978325440</v>
      </c>
      <c r="E155" s="50">
        <f>E110+E14</f>
        <v>917195370</v>
      </c>
    </row>
    <row r="156" spans="1:5" x14ac:dyDescent="0.2">
      <c r="A156" s="1"/>
      <c r="B156" s="1"/>
      <c r="C156" s="1"/>
      <c r="D156" s="1"/>
      <c r="E156" s="1"/>
    </row>
    <row r="157" spans="1:5" x14ac:dyDescent="0.2">
      <c r="A157" s="1"/>
      <c r="B157" s="1"/>
      <c r="C157" s="1"/>
      <c r="D157" s="1"/>
      <c r="E157" s="1"/>
    </row>
    <row r="158" spans="1:5" x14ac:dyDescent="0.2">
      <c r="A158" s="1"/>
      <c r="B158" s="1"/>
      <c r="C158" s="1"/>
      <c r="D158" s="49"/>
      <c r="E158" s="49"/>
    </row>
    <row r="159" spans="1:5" x14ac:dyDescent="0.2">
      <c r="A159" s="1"/>
      <c r="B159" s="1"/>
      <c r="C159" s="1"/>
      <c r="D159" s="1"/>
      <c r="E159" s="1"/>
    </row>
    <row r="160" spans="1:5" x14ac:dyDescent="0.2">
      <c r="A160" s="1"/>
      <c r="B160" s="1"/>
      <c r="C160" s="1"/>
      <c r="D160" s="1"/>
      <c r="E160" s="1"/>
    </row>
    <row r="161" spans="1:5" x14ac:dyDescent="0.2">
      <c r="A161" s="1"/>
      <c r="B161" s="1"/>
      <c r="C161" s="1"/>
      <c r="D161" s="1"/>
      <c r="E161" s="1"/>
    </row>
    <row r="162" spans="1:5" x14ac:dyDescent="0.2">
      <c r="A162" s="1"/>
      <c r="B162" s="1"/>
      <c r="C162" s="1"/>
      <c r="D162" s="1"/>
      <c r="E162" s="1"/>
    </row>
    <row r="163" spans="1:5" x14ac:dyDescent="0.2">
      <c r="A163" s="1"/>
      <c r="B163" s="1"/>
      <c r="C163" s="1"/>
      <c r="D163" s="1"/>
      <c r="E163" s="1"/>
    </row>
    <row r="164" spans="1:5" x14ac:dyDescent="0.2">
      <c r="A164" s="1"/>
      <c r="B164" s="1"/>
      <c r="C164" s="1"/>
      <c r="D164" s="1"/>
      <c r="E164" s="1"/>
    </row>
    <row r="165" spans="1:5" x14ac:dyDescent="0.2">
      <c r="A165" s="1"/>
      <c r="B165" s="1"/>
      <c r="C165" s="1"/>
      <c r="D165" s="1"/>
      <c r="E165" s="1"/>
    </row>
    <row r="166" spans="1:5" x14ac:dyDescent="0.2">
      <c r="A166" s="1"/>
      <c r="B166" s="1"/>
      <c r="C166" s="1"/>
      <c r="D166" s="1"/>
      <c r="E166" s="1"/>
    </row>
    <row r="167" spans="1:5" x14ac:dyDescent="0.2">
      <c r="A167" s="1"/>
      <c r="B167" s="1"/>
      <c r="C167" s="1"/>
      <c r="D167" s="1"/>
      <c r="E167" s="1"/>
    </row>
    <row r="168" spans="1:5" x14ac:dyDescent="0.2">
      <c r="A168" s="1"/>
      <c r="B168" s="1"/>
      <c r="C168" s="1"/>
      <c r="D168" s="1"/>
      <c r="E168" s="1"/>
    </row>
    <row r="169" spans="1:5" x14ac:dyDescent="0.2">
      <c r="A169" s="1"/>
      <c r="B169" s="1"/>
      <c r="C169" s="1"/>
      <c r="D169" s="1"/>
      <c r="E169" s="1"/>
    </row>
    <row r="170" spans="1:5" x14ac:dyDescent="0.2">
      <c r="A170" s="1"/>
      <c r="B170" s="1"/>
      <c r="C170" s="1"/>
      <c r="D170" s="1"/>
      <c r="E170" s="1"/>
    </row>
    <row r="171" spans="1:5" x14ac:dyDescent="0.2">
      <c r="A171" s="1"/>
      <c r="B171" s="1"/>
      <c r="C171" s="1"/>
      <c r="D171" s="1"/>
      <c r="E171" s="1"/>
    </row>
    <row r="172" spans="1:5" x14ac:dyDescent="0.2">
      <c r="A172" s="1"/>
      <c r="B172" s="1"/>
      <c r="C172" s="1"/>
      <c r="D172" s="1"/>
      <c r="E172" s="1"/>
    </row>
    <row r="173" spans="1:5" x14ac:dyDescent="0.2">
      <c r="A173" s="1"/>
      <c r="B173" s="1"/>
      <c r="C173" s="1"/>
      <c r="D173" s="1"/>
      <c r="E173" s="1"/>
    </row>
    <row r="174" spans="1:5" x14ac:dyDescent="0.2">
      <c r="A174" s="1"/>
      <c r="B174" s="1"/>
      <c r="C174" s="1"/>
      <c r="D174" s="1"/>
      <c r="E174" s="1"/>
    </row>
    <row r="175" spans="1:5" x14ac:dyDescent="0.2">
      <c r="A175" s="1"/>
      <c r="B175" s="1"/>
      <c r="C175" s="1"/>
      <c r="D175" s="1"/>
      <c r="E175" s="1"/>
    </row>
    <row r="176" spans="1:5" x14ac:dyDescent="0.2">
      <c r="A176" s="1"/>
      <c r="B176" s="1"/>
      <c r="C176" s="1"/>
      <c r="D176" s="1"/>
      <c r="E176" s="1"/>
    </row>
    <row r="177" spans="1:5" x14ac:dyDescent="0.2">
      <c r="A177" s="1"/>
      <c r="B177" s="1"/>
      <c r="C177" s="1"/>
      <c r="D177" s="1"/>
      <c r="E177" s="1"/>
    </row>
    <row r="178" spans="1:5" x14ac:dyDescent="0.2">
      <c r="A178" s="1"/>
      <c r="B178" s="1"/>
      <c r="C178" s="1"/>
      <c r="D178" s="1"/>
      <c r="E178" s="1"/>
    </row>
    <row r="179" spans="1:5" x14ac:dyDescent="0.2">
      <c r="A179" s="1"/>
      <c r="B179" s="1"/>
      <c r="C179" s="1"/>
      <c r="D179" s="1"/>
      <c r="E179" s="1"/>
    </row>
    <row r="180" spans="1:5" x14ac:dyDescent="0.2">
      <c r="A180" s="1"/>
      <c r="B180" s="1"/>
      <c r="C180" s="1"/>
      <c r="D180" s="1"/>
      <c r="E180" s="1"/>
    </row>
    <row r="181" spans="1:5" x14ac:dyDescent="0.2">
      <c r="A181" s="1"/>
      <c r="B181" s="1"/>
      <c r="C181" s="1"/>
      <c r="D181" s="1"/>
      <c r="E181" s="1"/>
    </row>
    <row r="182" spans="1:5" x14ac:dyDescent="0.2">
      <c r="A182" s="1"/>
      <c r="B182" s="1"/>
      <c r="C182" s="1"/>
      <c r="D182" s="1"/>
      <c r="E182" s="1"/>
    </row>
    <row r="183" spans="1:5" x14ac:dyDescent="0.2">
      <c r="A183" s="1"/>
      <c r="B183" s="1"/>
      <c r="C183" s="1"/>
      <c r="D183" s="1"/>
      <c r="E183" s="1"/>
    </row>
    <row r="184" spans="1:5" x14ac:dyDescent="0.2">
      <c r="A184" s="1"/>
      <c r="B184" s="1"/>
      <c r="C184" s="1"/>
      <c r="D184" s="1"/>
      <c r="E184" s="1"/>
    </row>
    <row r="185" spans="1:5" x14ac:dyDescent="0.2">
      <c r="A185" s="1"/>
      <c r="B185" s="1"/>
      <c r="C185" s="1"/>
      <c r="D185" s="1"/>
      <c r="E185" s="1"/>
    </row>
    <row r="186" spans="1:5" x14ac:dyDescent="0.2">
      <c r="A186" s="1"/>
      <c r="B186" s="1"/>
      <c r="C186" s="1"/>
      <c r="D186" s="1"/>
      <c r="E186" s="1"/>
    </row>
    <row r="187" spans="1:5" x14ac:dyDescent="0.2">
      <c r="A187" s="1"/>
      <c r="B187" s="1"/>
      <c r="C187" s="1"/>
      <c r="D187" s="1"/>
      <c r="E187" s="1"/>
    </row>
    <row r="188" spans="1:5" x14ac:dyDescent="0.2">
      <c r="A188" s="1"/>
      <c r="B188" s="1"/>
      <c r="C188" s="1"/>
      <c r="D188" s="1"/>
      <c r="E188" s="1"/>
    </row>
    <row r="189" spans="1:5" x14ac:dyDescent="0.2">
      <c r="A189" s="1"/>
      <c r="B189" s="1"/>
      <c r="C189" s="1"/>
      <c r="D189" s="1"/>
      <c r="E189" s="1"/>
    </row>
    <row r="190" spans="1:5" x14ac:dyDescent="0.2">
      <c r="A190" s="1"/>
      <c r="B190" s="1"/>
      <c r="C190" s="1"/>
      <c r="D190" s="1"/>
      <c r="E190" s="1"/>
    </row>
    <row r="191" spans="1:5" x14ac:dyDescent="0.2">
      <c r="A191" s="1"/>
      <c r="B191" s="1"/>
      <c r="C191" s="1"/>
      <c r="D191" s="1"/>
      <c r="E191" s="1"/>
    </row>
    <row r="192" spans="1:5" x14ac:dyDescent="0.2">
      <c r="A192" s="1"/>
      <c r="B192" s="1"/>
      <c r="C192" s="1"/>
      <c r="D192" s="1"/>
      <c r="E192" s="1"/>
    </row>
    <row r="193" spans="1:5" x14ac:dyDescent="0.2">
      <c r="A193" s="1"/>
      <c r="B193" s="1"/>
      <c r="C193" s="1"/>
      <c r="D193" s="1"/>
      <c r="E193" s="1"/>
    </row>
    <row r="194" spans="1:5" x14ac:dyDescent="0.2">
      <c r="A194" s="1"/>
      <c r="B194" s="1"/>
      <c r="C194" s="1"/>
      <c r="D194" s="1"/>
      <c r="E194" s="1"/>
    </row>
    <row r="195" spans="1:5" x14ac:dyDescent="0.2">
      <c r="A195" s="1"/>
      <c r="B195" s="1"/>
      <c r="C195" s="1"/>
      <c r="D195" s="1"/>
      <c r="E195" s="1"/>
    </row>
    <row r="196" spans="1:5" x14ac:dyDescent="0.2">
      <c r="A196" s="1"/>
      <c r="B196" s="1"/>
      <c r="C196" s="1"/>
      <c r="D196" s="1"/>
      <c r="E196" s="1"/>
    </row>
    <row r="197" spans="1:5" x14ac:dyDescent="0.2">
      <c r="A197" s="1"/>
      <c r="B197" s="1"/>
      <c r="C197" s="1"/>
      <c r="D197" s="1"/>
      <c r="E197" s="1"/>
    </row>
    <row r="198" spans="1:5" x14ac:dyDescent="0.2">
      <c r="A198" s="1"/>
      <c r="B198" s="1"/>
      <c r="C198" s="1"/>
      <c r="D198" s="1"/>
      <c r="E198" s="1"/>
    </row>
    <row r="199" spans="1:5" x14ac:dyDescent="0.2">
      <c r="A199" s="1"/>
      <c r="B199" s="1"/>
      <c r="C199" s="1"/>
      <c r="D199" s="1"/>
      <c r="E199" s="1"/>
    </row>
    <row r="200" spans="1:5" x14ac:dyDescent="0.2">
      <c r="A200" s="1"/>
      <c r="B200" s="1"/>
      <c r="C200" s="1"/>
      <c r="D200" s="1"/>
      <c r="E200" s="1"/>
    </row>
    <row r="201" spans="1:5" x14ac:dyDescent="0.2">
      <c r="A201" s="1"/>
      <c r="B201" s="1"/>
      <c r="C201" s="1"/>
      <c r="D201" s="1"/>
      <c r="E201" s="1"/>
    </row>
    <row r="202" spans="1:5" x14ac:dyDescent="0.2">
      <c r="A202" s="1"/>
      <c r="B202" s="1"/>
      <c r="C202" s="1"/>
      <c r="D202" s="1"/>
      <c r="E202" s="1"/>
    </row>
    <row r="203" spans="1:5" x14ac:dyDescent="0.2">
      <c r="A203" s="1"/>
      <c r="B203" s="1"/>
      <c r="C203" s="1"/>
      <c r="D203" s="1"/>
      <c r="E203" s="1"/>
    </row>
    <row r="204" spans="1:5" x14ac:dyDescent="0.2">
      <c r="A204" s="1"/>
      <c r="B204" s="1"/>
      <c r="C204" s="1"/>
      <c r="D204" s="1"/>
      <c r="E204" s="1"/>
    </row>
    <row r="205" spans="1:5" x14ac:dyDescent="0.2">
      <c r="A205" s="1"/>
      <c r="B205" s="1"/>
      <c r="C205" s="1"/>
      <c r="D205" s="1"/>
      <c r="E205" s="1"/>
    </row>
    <row r="206" spans="1:5" x14ac:dyDescent="0.2">
      <c r="A206" s="1"/>
      <c r="B206" s="1"/>
      <c r="C206" s="1"/>
      <c r="D206" s="1"/>
      <c r="E206" s="1"/>
    </row>
    <row r="207" spans="1:5" x14ac:dyDescent="0.2">
      <c r="A207" s="1"/>
      <c r="B207" s="1"/>
      <c r="C207" s="1"/>
      <c r="D207" s="1"/>
      <c r="E207" s="1"/>
    </row>
    <row r="208" spans="1:5" x14ac:dyDescent="0.2">
      <c r="A208" s="1"/>
      <c r="B208" s="1"/>
      <c r="C208" s="1"/>
      <c r="D208" s="1"/>
      <c r="E208" s="1"/>
    </row>
    <row r="209" spans="1:5" x14ac:dyDescent="0.2">
      <c r="A209" s="1"/>
      <c r="B209" s="1"/>
      <c r="C209" s="1"/>
      <c r="D209" s="1"/>
      <c r="E209" s="1"/>
    </row>
    <row r="210" spans="1:5" x14ac:dyDescent="0.2">
      <c r="A210" s="1"/>
      <c r="B210" s="1"/>
      <c r="C210" s="1"/>
      <c r="D210" s="1"/>
      <c r="E210" s="1"/>
    </row>
    <row r="211" spans="1:5" x14ac:dyDescent="0.2">
      <c r="A211" s="1"/>
      <c r="B211" s="1"/>
      <c r="C211" s="1"/>
      <c r="D211" s="1"/>
      <c r="E211" s="1"/>
    </row>
    <row r="212" spans="1:5" x14ac:dyDescent="0.2">
      <c r="A212" s="1"/>
      <c r="B212" s="1"/>
      <c r="C212" s="1"/>
      <c r="D212" s="1"/>
      <c r="E212" s="1"/>
    </row>
    <row r="213" spans="1:5" x14ac:dyDescent="0.2">
      <c r="A213" s="1"/>
      <c r="B213" s="1"/>
      <c r="C213" s="1"/>
      <c r="D213" s="1"/>
      <c r="E213" s="1"/>
    </row>
    <row r="214" spans="1:5" x14ac:dyDescent="0.2">
      <c r="A214" s="1"/>
      <c r="B214" s="1"/>
      <c r="C214" s="1"/>
      <c r="D214" s="1"/>
      <c r="E214" s="1"/>
    </row>
    <row r="215" spans="1:5" x14ac:dyDescent="0.2">
      <c r="A215" s="1"/>
      <c r="B215" s="1"/>
      <c r="C215" s="1"/>
      <c r="D215" s="1"/>
      <c r="E215" s="1"/>
    </row>
    <row r="216" spans="1:5" x14ac:dyDescent="0.2">
      <c r="A216" s="1"/>
      <c r="B216" s="1"/>
      <c r="C216" s="1"/>
      <c r="D216" s="1"/>
      <c r="E216" s="1"/>
    </row>
    <row r="217" spans="1:5" x14ac:dyDescent="0.2">
      <c r="A217" s="1"/>
      <c r="B217" s="1"/>
      <c r="C217" s="1"/>
      <c r="D217" s="1"/>
      <c r="E217" s="1"/>
    </row>
    <row r="218" spans="1:5" x14ac:dyDescent="0.2">
      <c r="A218" s="1"/>
      <c r="B218" s="1"/>
      <c r="C218" s="1"/>
      <c r="D218" s="1"/>
      <c r="E218" s="1"/>
    </row>
    <row r="219" spans="1:5" x14ac:dyDescent="0.2">
      <c r="A219" s="1"/>
      <c r="B219" s="1"/>
      <c r="C219" s="1"/>
      <c r="D219" s="1"/>
      <c r="E219" s="1"/>
    </row>
    <row r="220" spans="1:5" x14ac:dyDescent="0.2">
      <c r="A220" s="1"/>
      <c r="B220" s="1"/>
      <c r="C220" s="1"/>
      <c r="D220" s="1"/>
      <c r="E220" s="1"/>
    </row>
    <row r="221" spans="1:5" x14ac:dyDescent="0.2">
      <c r="A221" s="1"/>
      <c r="B221" s="1"/>
      <c r="C221" s="1"/>
      <c r="D221" s="1"/>
      <c r="E221" s="1"/>
    </row>
    <row r="222" spans="1:5" x14ac:dyDescent="0.2">
      <c r="A222" s="1"/>
      <c r="B222" s="1"/>
      <c r="C222" s="1"/>
      <c r="D222" s="1"/>
      <c r="E222" s="1"/>
    </row>
    <row r="223" spans="1:5" x14ac:dyDescent="0.2">
      <c r="A223" s="1"/>
      <c r="B223" s="1"/>
      <c r="C223" s="1"/>
      <c r="D223" s="1"/>
      <c r="E223" s="1"/>
    </row>
    <row r="224" spans="1:5" x14ac:dyDescent="0.2">
      <c r="A224" s="1"/>
      <c r="B224" s="1"/>
      <c r="C224" s="1"/>
      <c r="D224" s="1"/>
      <c r="E224" s="1"/>
    </row>
    <row r="225" spans="1:5" x14ac:dyDescent="0.2">
      <c r="A225" s="1"/>
      <c r="B225" s="1"/>
      <c r="C225" s="1"/>
      <c r="D225" s="1"/>
      <c r="E225" s="1"/>
    </row>
    <row r="226" spans="1:5" x14ac:dyDescent="0.2">
      <c r="A226" s="1"/>
      <c r="B226" s="1"/>
      <c r="C226" s="1"/>
      <c r="D226" s="1"/>
      <c r="E226" s="1"/>
    </row>
    <row r="227" spans="1:5" x14ac:dyDescent="0.2">
      <c r="A227" s="1"/>
      <c r="B227" s="1"/>
      <c r="C227" s="1"/>
      <c r="D227" s="1"/>
      <c r="E227" s="1"/>
    </row>
    <row r="228" spans="1:5" x14ac:dyDescent="0.2">
      <c r="A228" s="1"/>
      <c r="B228" s="1"/>
      <c r="C228" s="1"/>
      <c r="D228" s="1"/>
      <c r="E228" s="1"/>
    </row>
    <row r="229" spans="1:5" x14ac:dyDescent="0.2">
      <c r="A229" s="1"/>
      <c r="B229" s="1"/>
      <c r="C229" s="1"/>
      <c r="D229" s="1"/>
      <c r="E229" s="1"/>
    </row>
    <row r="230" spans="1:5" x14ac:dyDescent="0.2">
      <c r="A230" s="1"/>
      <c r="B230" s="1"/>
      <c r="C230" s="1"/>
      <c r="D230" s="1"/>
      <c r="E230" s="1"/>
    </row>
    <row r="231" spans="1:5" x14ac:dyDescent="0.2">
      <c r="A231" s="1"/>
      <c r="B231" s="1"/>
      <c r="C231" s="1"/>
      <c r="D231" s="1"/>
      <c r="E231" s="1"/>
    </row>
    <row r="232" spans="1:5" x14ac:dyDescent="0.2">
      <c r="A232" s="1"/>
      <c r="B232" s="1"/>
      <c r="C232" s="1"/>
      <c r="D232" s="1"/>
      <c r="E232" s="1"/>
    </row>
    <row r="233" spans="1:5" x14ac:dyDescent="0.2">
      <c r="A233" s="1"/>
      <c r="B233" s="1"/>
      <c r="C233" s="1"/>
      <c r="D233" s="1"/>
      <c r="E233" s="1"/>
    </row>
    <row r="234" spans="1:5" x14ac:dyDescent="0.2">
      <c r="A234" s="1"/>
      <c r="B234" s="1"/>
      <c r="C234" s="1"/>
      <c r="D234" s="1"/>
      <c r="E234" s="1"/>
    </row>
    <row r="235" spans="1:5" x14ac:dyDescent="0.2">
      <c r="A235" s="1"/>
      <c r="B235" s="1"/>
      <c r="C235" s="1"/>
      <c r="D235" s="1"/>
      <c r="E235" s="1"/>
    </row>
    <row r="236" spans="1:5" x14ac:dyDescent="0.2">
      <c r="A236" s="1"/>
      <c r="B236" s="1"/>
      <c r="C236" s="1"/>
      <c r="D236" s="1"/>
      <c r="E236" s="1"/>
    </row>
    <row r="237" spans="1:5" x14ac:dyDescent="0.2">
      <c r="A237" s="1"/>
      <c r="B237" s="1"/>
      <c r="C237" s="1"/>
      <c r="D237" s="1"/>
      <c r="E237" s="1"/>
    </row>
    <row r="238" spans="1:5" x14ac:dyDescent="0.2">
      <c r="A238" s="1"/>
      <c r="B238" s="1"/>
      <c r="C238" s="1"/>
      <c r="D238" s="1"/>
      <c r="E238" s="1"/>
    </row>
    <row r="239" spans="1:5" x14ac:dyDescent="0.2">
      <c r="A239" s="1"/>
      <c r="B239" s="1"/>
      <c r="C239" s="1"/>
      <c r="D239" s="1"/>
      <c r="E239" s="1"/>
    </row>
    <row r="240" spans="1:5" x14ac:dyDescent="0.2">
      <c r="A240" s="1"/>
      <c r="B240" s="1"/>
      <c r="C240" s="1"/>
      <c r="D240" s="1"/>
      <c r="E240" s="1"/>
    </row>
    <row r="241" spans="1:5" x14ac:dyDescent="0.2">
      <c r="A241" s="1"/>
      <c r="B241" s="1"/>
      <c r="C241" s="1"/>
      <c r="D241" s="1"/>
      <c r="E241" s="1"/>
    </row>
    <row r="242" spans="1:5" x14ac:dyDescent="0.2">
      <c r="A242" s="1"/>
      <c r="B242" s="1"/>
      <c r="C242" s="1"/>
      <c r="D242" s="1"/>
      <c r="E242" s="1"/>
    </row>
    <row r="243" spans="1:5" x14ac:dyDescent="0.2">
      <c r="A243" s="1"/>
      <c r="B243" s="1"/>
      <c r="C243" s="1"/>
      <c r="D243" s="1"/>
      <c r="E243" s="1"/>
    </row>
    <row r="244" spans="1:5" x14ac:dyDescent="0.2">
      <c r="A244" s="1"/>
      <c r="B244" s="1"/>
      <c r="C244" s="1"/>
      <c r="D244" s="1"/>
      <c r="E244" s="1"/>
    </row>
    <row r="245" spans="1:5" x14ac:dyDescent="0.2">
      <c r="A245" s="1"/>
      <c r="B245" s="1"/>
      <c r="C245" s="1"/>
      <c r="D245" s="1"/>
      <c r="E245" s="1"/>
    </row>
    <row r="246" spans="1:5" x14ac:dyDescent="0.2">
      <c r="A246" s="1"/>
      <c r="B246" s="1"/>
      <c r="C246" s="1"/>
      <c r="D246" s="1"/>
      <c r="E246" s="1"/>
    </row>
    <row r="247" spans="1:5" x14ac:dyDescent="0.2">
      <c r="A247" s="1"/>
      <c r="B247" s="1"/>
      <c r="C247" s="1"/>
      <c r="D247" s="1"/>
      <c r="E247" s="1"/>
    </row>
    <row r="248" spans="1:5" x14ac:dyDescent="0.2">
      <c r="A248" s="1"/>
      <c r="B248" s="1"/>
      <c r="C248" s="1"/>
      <c r="D248" s="1"/>
      <c r="E248" s="1"/>
    </row>
    <row r="249" spans="1:5" x14ac:dyDescent="0.2">
      <c r="A249" s="1"/>
      <c r="B249" s="1"/>
      <c r="C249" s="1"/>
      <c r="D249" s="1"/>
      <c r="E249" s="1"/>
    </row>
    <row r="250" spans="1:5" x14ac:dyDescent="0.2">
      <c r="A250" s="1"/>
      <c r="B250" s="1"/>
      <c r="C250" s="1"/>
      <c r="D250" s="1"/>
      <c r="E250" s="1"/>
    </row>
    <row r="251" spans="1:5" x14ac:dyDescent="0.2">
      <c r="A251" s="1"/>
      <c r="B251" s="1"/>
      <c r="C251" s="1"/>
      <c r="D251" s="1"/>
      <c r="E251" s="1"/>
    </row>
    <row r="252" spans="1:5" x14ac:dyDescent="0.2">
      <c r="A252" s="1"/>
      <c r="B252" s="1"/>
      <c r="C252" s="1"/>
      <c r="D252" s="1"/>
      <c r="E252" s="1"/>
    </row>
    <row r="253" spans="1:5" x14ac:dyDescent="0.2">
      <c r="A253" s="1"/>
      <c r="B253" s="1"/>
      <c r="C253" s="1"/>
      <c r="D253" s="1"/>
      <c r="E253" s="1"/>
    </row>
    <row r="254" spans="1:5" x14ac:dyDescent="0.2">
      <c r="A254" s="1"/>
      <c r="B254" s="1"/>
      <c r="C254" s="1"/>
      <c r="D254" s="1"/>
      <c r="E254" s="1"/>
    </row>
    <row r="255" spans="1:5" x14ac:dyDescent="0.2">
      <c r="A255" s="1"/>
      <c r="B255" s="1"/>
      <c r="C255" s="1"/>
      <c r="D255" s="1"/>
      <c r="E255" s="1"/>
    </row>
    <row r="256" spans="1:5" x14ac:dyDescent="0.2">
      <c r="A256" s="1"/>
      <c r="B256" s="1"/>
      <c r="C256" s="1"/>
      <c r="D256" s="1"/>
      <c r="E256" s="1"/>
    </row>
    <row r="257" spans="1:5" x14ac:dyDescent="0.2">
      <c r="A257" s="1"/>
      <c r="B257" s="1"/>
      <c r="C257" s="1"/>
      <c r="D257" s="1"/>
      <c r="E257" s="1"/>
    </row>
    <row r="258" spans="1:5" x14ac:dyDescent="0.2">
      <c r="A258" s="1"/>
      <c r="B258" s="1"/>
      <c r="C258" s="1"/>
      <c r="D258" s="1"/>
      <c r="E258" s="1"/>
    </row>
    <row r="259" spans="1:5" x14ac:dyDescent="0.2">
      <c r="A259" s="1"/>
      <c r="B259" s="1"/>
      <c r="C259" s="1"/>
      <c r="D259" s="1"/>
      <c r="E259" s="1"/>
    </row>
    <row r="260" spans="1:5" x14ac:dyDescent="0.2">
      <c r="A260" s="1"/>
      <c r="B260" s="1"/>
      <c r="C260" s="1"/>
      <c r="D260" s="1"/>
      <c r="E260" s="1"/>
    </row>
    <row r="261" spans="1:5" x14ac:dyDescent="0.2">
      <c r="A261" s="1"/>
      <c r="B261" s="1"/>
      <c r="C261" s="1"/>
      <c r="D261" s="1"/>
      <c r="E261" s="1"/>
    </row>
    <row r="262" spans="1:5" x14ac:dyDescent="0.2">
      <c r="A262" s="1"/>
      <c r="B262" s="1"/>
      <c r="C262" s="1"/>
      <c r="D262" s="1"/>
      <c r="E262" s="1"/>
    </row>
    <row r="263" spans="1:5" x14ac:dyDescent="0.2">
      <c r="A263" s="1"/>
      <c r="B263" s="1"/>
      <c r="C263" s="1"/>
      <c r="D263" s="1"/>
      <c r="E263" s="1"/>
    </row>
    <row r="264" spans="1:5" x14ac:dyDescent="0.2">
      <c r="A264" s="1"/>
      <c r="B264" s="1"/>
      <c r="C264" s="1"/>
      <c r="D264" s="1"/>
      <c r="E264" s="1"/>
    </row>
    <row r="265" spans="1:5" x14ac:dyDescent="0.2">
      <c r="A265" s="1"/>
      <c r="B265" s="1"/>
      <c r="C265" s="1"/>
      <c r="D265" s="1"/>
      <c r="E265" s="1"/>
    </row>
    <row r="266" spans="1:5" x14ac:dyDescent="0.2">
      <c r="A266" s="1"/>
      <c r="B266" s="1"/>
      <c r="C266" s="1"/>
      <c r="D266" s="1"/>
      <c r="E266" s="1"/>
    </row>
    <row r="267" spans="1:5" x14ac:dyDescent="0.2">
      <c r="A267" s="1"/>
      <c r="B267" s="1"/>
      <c r="C267" s="1"/>
      <c r="D267" s="1"/>
      <c r="E267" s="1"/>
    </row>
    <row r="268" spans="1:5" x14ac:dyDescent="0.2">
      <c r="A268" s="1"/>
      <c r="B268" s="1"/>
      <c r="C268" s="1"/>
      <c r="D268" s="1"/>
      <c r="E268" s="1"/>
    </row>
    <row r="269" spans="1:5" x14ac:dyDescent="0.2">
      <c r="A269" s="1"/>
      <c r="B269" s="1"/>
      <c r="C269" s="1"/>
      <c r="D269" s="1"/>
      <c r="E269" s="1"/>
    </row>
    <row r="270" spans="1:5" x14ac:dyDescent="0.2">
      <c r="A270" s="1"/>
      <c r="B270" s="1"/>
      <c r="C270" s="1"/>
      <c r="D270" s="1"/>
      <c r="E270" s="1"/>
    </row>
    <row r="271" spans="1:5" x14ac:dyDescent="0.2">
      <c r="A271" s="1"/>
      <c r="B271" s="1"/>
      <c r="C271" s="1"/>
      <c r="D271" s="1"/>
      <c r="E271" s="1"/>
    </row>
    <row r="272" spans="1:5" x14ac:dyDescent="0.2">
      <c r="A272" s="1"/>
      <c r="B272" s="1"/>
      <c r="C272" s="1"/>
      <c r="D272" s="1"/>
      <c r="E272" s="1"/>
    </row>
    <row r="273" spans="1:5" x14ac:dyDescent="0.2">
      <c r="A273" s="1"/>
      <c r="B273" s="1"/>
      <c r="C273" s="1"/>
      <c r="D273" s="1"/>
      <c r="E273" s="1"/>
    </row>
    <row r="274" spans="1:5" x14ac:dyDescent="0.2">
      <c r="A274" s="1"/>
      <c r="B274" s="1"/>
      <c r="C274" s="1"/>
      <c r="D274" s="1"/>
      <c r="E274" s="1"/>
    </row>
    <row r="275" spans="1:5" x14ac:dyDescent="0.2">
      <c r="A275" s="1"/>
      <c r="B275" s="1"/>
      <c r="C275" s="1"/>
      <c r="D275" s="1"/>
      <c r="E275" s="1"/>
    </row>
    <row r="276" spans="1:5" x14ac:dyDescent="0.2">
      <c r="A276" s="1"/>
      <c r="B276" s="1"/>
      <c r="C276" s="1"/>
      <c r="D276" s="1"/>
      <c r="E276" s="1"/>
    </row>
    <row r="277" spans="1:5" x14ac:dyDescent="0.2">
      <c r="A277" s="1"/>
      <c r="B277" s="1"/>
      <c r="C277" s="1"/>
      <c r="D277" s="1"/>
      <c r="E277" s="1"/>
    </row>
    <row r="278" spans="1:5" x14ac:dyDescent="0.2">
      <c r="A278" s="1"/>
      <c r="B278" s="1"/>
      <c r="C278" s="1"/>
      <c r="D278" s="1"/>
      <c r="E278" s="1"/>
    </row>
    <row r="279" spans="1:5" x14ac:dyDescent="0.2">
      <c r="A279" s="1"/>
      <c r="B279" s="1"/>
      <c r="C279" s="1"/>
      <c r="D279" s="1"/>
      <c r="E279" s="1"/>
    </row>
    <row r="280" spans="1:5" x14ac:dyDescent="0.2">
      <c r="A280" s="1"/>
      <c r="B280" s="1"/>
      <c r="C280" s="1"/>
      <c r="D280" s="1"/>
      <c r="E280" s="1"/>
    </row>
    <row r="281" spans="1:5" x14ac:dyDescent="0.2">
      <c r="A281" s="1"/>
      <c r="B281" s="1"/>
      <c r="C281" s="1"/>
      <c r="D281" s="1"/>
      <c r="E281" s="1"/>
    </row>
    <row r="282" spans="1:5" x14ac:dyDescent="0.2">
      <c r="A282" s="1"/>
      <c r="B282" s="1"/>
      <c r="C282" s="1"/>
      <c r="D282" s="1"/>
      <c r="E282" s="1"/>
    </row>
    <row r="283" spans="1:5" x14ac:dyDescent="0.2">
      <c r="A283" s="1"/>
      <c r="B283" s="1"/>
      <c r="C283" s="1"/>
      <c r="D283" s="1"/>
      <c r="E283" s="1"/>
    </row>
    <row r="284" spans="1:5" x14ac:dyDescent="0.2">
      <c r="A284" s="1"/>
      <c r="B284" s="1"/>
      <c r="C284" s="1"/>
      <c r="D284" s="1"/>
      <c r="E284" s="1"/>
    </row>
    <row r="285" spans="1:5" x14ac:dyDescent="0.2">
      <c r="A285" s="1"/>
      <c r="B285" s="1"/>
      <c r="C285" s="1"/>
      <c r="D285" s="1"/>
      <c r="E285" s="1"/>
    </row>
    <row r="286" spans="1:5" x14ac:dyDescent="0.2">
      <c r="A286" s="1"/>
      <c r="B286" s="1"/>
      <c r="C286" s="1"/>
      <c r="D286" s="1"/>
      <c r="E286" s="1"/>
    </row>
    <row r="287" spans="1:5" x14ac:dyDescent="0.2">
      <c r="A287" s="1"/>
      <c r="B287" s="1"/>
      <c r="C287" s="1"/>
      <c r="D287" s="1"/>
      <c r="E287" s="1"/>
    </row>
    <row r="288" spans="1:5" x14ac:dyDescent="0.2">
      <c r="A288" s="1"/>
      <c r="B288" s="1"/>
      <c r="C288" s="1"/>
      <c r="D288" s="1"/>
      <c r="E288" s="1"/>
    </row>
    <row r="289" spans="1:5" x14ac:dyDescent="0.2">
      <c r="A289" s="1"/>
      <c r="B289" s="1"/>
      <c r="C289" s="1"/>
      <c r="D289" s="1"/>
      <c r="E289" s="1"/>
    </row>
    <row r="290" spans="1:5" x14ac:dyDescent="0.2">
      <c r="A290" s="1"/>
      <c r="B290" s="1"/>
      <c r="C290" s="1"/>
      <c r="D290" s="1"/>
      <c r="E290" s="1"/>
    </row>
  </sheetData>
  <mergeCells count="1">
    <mergeCell ref="A10:E10"/>
  </mergeCells>
  <phoneticPr fontId="1" type="noConversion"/>
  <pageMargins left="0.82677165354330717" right="0.43307086614173229" top="0.55118110236220474" bottom="0.55118110236220474" header="0.31496062992125984" footer="0.31496062992125984"/>
  <pageSetup paperSize="8" fitToHeight="0" orientation="portrait" r:id="rId1"/>
  <headerFooter alignWithMargins="0"/>
  <ignoredErrors>
    <ignoredError sqref="A13:E13 B128:B155 B14:B125 B126:B127" numberStoredAsText="1"/>
    <ignoredError sqref="C43:D43 C78 E43 C119 C129 C140 C125 D140:E140 C136:E136 C114 C1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Доходы бюджета</vt:lpstr>
      <vt:lpstr>__bookmark_7</vt:lpstr>
      <vt:lpstr>'Доходы бюджета'!Заголовки_для_печати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2019-04-29T03:26:16Z</cp:lastPrinted>
  <dcterms:created xsi:type="dcterms:W3CDTF">2017-10-06T09:25:18Z</dcterms:created>
  <dcterms:modified xsi:type="dcterms:W3CDTF">2019-04-29T10:38:28Z</dcterms:modified>
</cp:coreProperties>
</file>