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ster\почта\Бюджеты 2014 - 2023\Утвержденные бюджеты и изменения к ним\Утвер бюджет и изм 2021\Утвержденный бюджет 2021-2023\"/>
    </mc:Choice>
  </mc:AlternateContent>
  <xr:revisionPtr revIDLastSave="0" documentId="13_ncr:1_{B9A1336A-B464-430B-9AB4-61700101DA3B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Доходы бюджета" sheetId="1" r:id="rId1"/>
  </sheets>
  <definedNames>
    <definedName name="__bookmark_13">#REF!</definedName>
    <definedName name="__bookmark_14">#REF!</definedName>
    <definedName name="__bookmark_18">#REF!</definedName>
    <definedName name="__bookmark_19">#REF!</definedName>
    <definedName name="__bookmark_2">'Доходы бюджета'!#REF!</definedName>
    <definedName name="__bookmark_20">#REF!</definedName>
    <definedName name="__bookmark_21">#REF!</definedName>
    <definedName name="__bookmark_22">#REF!</definedName>
    <definedName name="__bookmark_23">#REF!</definedName>
    <definedName name="__bookmark_24">#REF!</definedName>
    <definedName name="__bookmark_5">'Доходы бюджета'!$A$8:$D$157</definedName>
    <definedName name="_xlnm.Print_Titles" localSheetId="0">'Доходы бюджета'!$8:$9</definedName>
    <definedName name="_xlnm.Print_Area" localSheetId="0">'Доходы бюджета'!$A$1:$E$158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7" i="1" l="1"/>
  <c r="D116" i="1"/>
  <c r="C116" i="1"/>
  <c r="E116" i="1"/>
  <c r="E142" i="1" l="1"/>
  <c r="E157" i="1" l="1"/>
  <c r="E146" i="1" l="1"/>
  <c r="E133" i="1"/>
  <c r="E129" i="1"/>
  <c r="E127" i="1"/>
  <c r="E125" i="1"/>
  <c r="E124" i="1" s="1"/>
  <c r="D146" i="1"/>
  <c r="D142" i="1"/>
  <c r="D133" i="1"/>
  <c r="D129" i="1"/>
  <c r="D127" i="1"/>
  <c r="D125" i="1"/>
  <c r="D124" i="1" s="1"/>
  <c r="C125" i="1"/>
  <c r="E108" i="1" l="1"/>
  <c r="D108" i="1"/>
  <c r="C108" i="1"/>
  <c r="E70" i="1" l="1"/>
  <c r="D70" i="1"/>
  <c r="E69" i="1"/>
  <c r="D69" i="1"/>
  <c r="E68" i="1"/>
  <c r="E67" i="1" s="1"/>
  <c r="E64" i="1" s="1"/>
  <c r="E63" i="1" s="1"/>
  <c r="D68" i="1"/>
  <c r="D67" i="1"/>
  <c r="E66" i="1"/>
  <c r="D66" i="1"/>
  <c r="E65" i="1"/>
  <c r="D65" i="1"/>
  <c r="D64" i="1"/>
  <c r="D63" i="1"/>
  <c r="C66" i="1"/>
  <c r="C70" i="1"/>
  <c r="C69" i="1"/>
  <c r="C68" i="1"/>
  <c r="C65" i="1" l="1"/>
  <c r="E61" i="1" l="1"/>
  <c r="D61" i="1"/>
  <c r="C61" i="1"/>
  <c r="E106" i="1"/>
  <c r="D106" i="1"/>
  <c r="C106" i="1"/>
  <c r="C146" i="1"/>
  <c r="C142" i="1"/>
  <c r="C139" i="1"/>
  <c r="C135" i="1"/>
  <c r="C133" i="1"/>
  <c r="C132" i="1" s="1"/>
  <c r="E132" i="1"/>
  <c r="D132" i="1"/>
  <c r="C131" i="1"/>
  <c r="C129" i="1"/>
  <c r="C127" i="1"/>
  <c r="C124" i="1"/>
  <c r="C122" i="1" l="1"/>
  <c r="E26" i="1" l="1"/>
  <c r="D26" i="1"/>
  <c r="C26" i="1"/>
  <c r="E24" i="1"/>
  <c r="D24" i="1"/>
  <c r="C24" i="1"/>
  <c r="E22" i="1"/>
  <c r="D22" i="1"/>
  <c r="C22" i="1"/>
  <c r="E20" i="1"/>
  <c r="D20" i="1"/>
  <c r="C20" i="1"/>
  <c r="C19" i="1" s="1"/>
  <c r="E16" i="1" l="1"/>
  <c r="D16" i="1"/>
  <c r="C16" i="1"/>
  <c r="E111" i="1" l="1"/>
  <c r="E110" i="1" s="1"/>
  <c r="D111" i="1"/>
  <c r="D110" i="1" s="1"/>
  <c r="C111" i="1"/>
  <c r="C110" i="1" s="1"/>
  <c r="E136" i="1" l="1"/>
  <c r="D136" i="1"/>
  <c r="C136" i="1"/>
  <c r="E156" i="1" l="1"/>
  <c r="E155" i="1" s="1"/>
  <c r="D156" i="1"/>
  <c r="D155" i="1" s="1"/>
  <c r="C156" i="1"/>
  <c r="C155" i="1" s="1"/>
  <c r="E153" i="1"/>
  <c r="D153" i="1"/>
  <c r="C153" i="1"/>
  <c r="E151" i="1"/>
  <c r="D151" i="1"/>
  <c r="C151" i="1"/>
  <c r="E149" i="1"/>
  <c r="D149" i="1"/>
  <c r="C149" i="1"/>
  <c r="E147" i="1"/>
  <c r="D147" i="1"/>
  <c r="C147" i="1"/>
  <c r="E145" i="1"/>
  <c r="D145" i="1"/>
  <c r="C145" i="1"/>
  <c r="E143" i="1"/>
  <c r="D143" i="1"/>
  <c r="C143" i="1"/>
  <c r="E141" i="1"/>
  <c r="D141" i="1"/>
  <c r="C141" i="1"/>
  <c r="D138" i="1"/>
  <c r="C138" i="1"/>
  <c r="E134" i="1"/>
  <c r="D134" i="1"/>
  <c r="C134" i="1"/>
  <c r="E130" i="1"/>
  <c r="D130" i="1"/>
  <c r="C130" i="1"/>
  <c r="E128" i="1"/>
  <c r="D128" i="1"/>
  <c r="C128" i="1"/>
  <c r="E126" i="1"/>
  <c r="D126" i="1"/>
  <c r="C126" i="1"/>
  <c r="E121" i="1"/>
  <c r="D121" i="1"/>
  <c r="D120" i="1" s="1"/>
  <c r="E120" i="1"/>
  <c r="C121" i="1"/>
  <c r="C120" i="1" s="1"/>
  <c r="C123" i="1" l="1"/>
  <c r="E140" i="1"/>
  <c r="D123" i="1"/>
  <c r="D140" i="1"/>
  <c r="C140" i="1"/>
  <c r="D119" i="1" l="1"/>
  <c r="D118" i="1" s="1"/>
  <c r="C119" i="1"/>
  <c r="C118" i="1" s="1"/>
  <c r="E104" i="1"/>
  <c r="D104" i="1"/>
  <c r="C104" i="1"/>
  <c r="C102" i="1"/>
  <c r="D102" i="1"/>
  <c r="E102" i="1"/>
  <c r="E100" i="1"/>
  <c r="D100" i="1"/>
  <c r="C100" i="1"/>
  <c r="C98" i="1"/>
  <c r="D98" i="1"/>
  <c r="E98" i="1"/>
  <c r="E96" i="1"/>
  <c r="D96" i="1"/>
  <c r="C96" i="1"/>
  <c r="E94" i="1"/>
  <c r="D94" i="1"/>
  <c r="C94" i="1"/>
  <c r="E92" i="1"/>
  <c r="D92" i="1"/>
  <c r="C92" i="1"/>
  <c r="E90" i="1"/>
  <c r="D90" i="1"/>
  <c r="C90" i="1"/>
  <c r="E88" i="1"/>
  <c r="D88" i="1"/>
  <c r="C88" i="1"/>
  <c r="E86" i="1"/>
  <c r="D86" i="1"/>
  <c r="C86" i="1"/>
  <c r="E84" i="1"/>
  <c r="D84" i="1"/>
  <c r="C84" i="1"/>
  <c r="D83" i="1" l="1"/>
  <c r="D82" i="1" s="1"/>
  <c r="C83" i="1"/>
  <c r="C82" i="1" s="1"/>
  <c r="E83" i="1"/>
  <c r="E82" i="1" s="1"/>
  <c r="E114" i="1" l="1"/>
  <c r="E113" i="1" s="1"/>
  <c r="D114" i="1"/>
  <c r="D113" i="1" s="1"/>
  <c r="C114" i="1"/>
  <c r="C113" i="1" s="1"/>
  <c r="E77" i="1" l="1"/>
  <c r="D77" i="1"/>
  <c r="E76" i="1"/>
  <c r="D76" i="1"/>
  <c r="C77" i="1"/>
  <c r="C76" i="1" s="1"/>
  <c r="E80" i="1"/>
  <c r="E79" i="1" s="1"/>
  <c r="D80" i="1"/>
  <c r="D79" i="1" s="1"/>
  <c r="C80" i="1"/>
  <c r="C79" i="1" s="1"/>
  <c r="E73" i="1"/>
  <c r="E72" i="1" s="1"/>
  <c r="E71" i="1" s="1"/>
  <c r="D73" i="1"/>
  <c r="D72" i="1" s="1"/>
  <c r="D71" i="1" s="1"/>
  <c r="C73" i="1"/>
  <c r="C72" i="1" s="1"/>
  <c r="C71" i="1" s="1"/>
  <c r="C67" i="1"/>
  <c r="C64" i="1" s="1"/>
  <c r="E54" i="1"/>
  <c r="D54" i="1"/>
  <c r="C54" i="1"/>
  <c r="E56" i="1"/>
  <c r="D56" i="1"/>
  <c r="C56" i="1"/>
  <c r="D59" i="1"/>
  <c r="D58" i="1" s="1"/>
  <c r="C59" i="1"/>
  <c r="C58" i="1" s="1"/>
  <c r="D50" i="1"/>
  <c r="C50" i="1"/>
  <c r="E48" i="1"/>
  <c r="D48" i="1"/>
  <c r="C48" i="1"/>
  <c r="E45" i="1"/>
  <c r="D45" i="1"/>
  <c r="C45" i="1"/>
  <c r="E43" i="1"/>
  <c r="D43" i="1"/>
  <c r="C43" i="1"/>
  <c r="E40" i="1"/>
  <c r="D40" i="1"/>
  <c r="C40" i="1"/>
  <c r="E29" i="1"/>
  <c r="D29" i="1"/>
  <c r="C29" i="1"/>
  <c r="E31" i="1"/>
  <c r="D31" i="1"/>
  <c r="C31" i="1"/>
  <c r="E33" i="1"/>
  <c r="D33" i="1"/>
  <c r="C33" i="1"/>
  <c r="E35" i="1"/>
  <c r="D35" i="1"/>
  <c r="C35" i="1"/>
  <c r="E37" i="1"/>
  <c r="D37" i="1"/>
  <c r="C37" i="1"/>
  <c r="D19" i="1"/>
  <c r="D21" i="1"/>
  <c r="C21" i="1"/>
  <c r="D23" i="1"/>
  <c r="C23" i="1"/>
  <c r="D25" i="1"/>
  <c r="C25" i="1"/>
  <c r="E12" i="1"/>
  <c r="E11" i="1" s="1"/>
  <c r="D12" i="1"/>
  <c r="D11" i="1" s="1"/>
  <c r="C12" i="1"/>
  <c r="C11" i="1" s="1"/>
  <c r="C53" i="1" l="1"/>
  <c r="C52" i="1" s="1"/>
  <c r="C18" i="1"/>
  <c r="C17" i="1" s="1"/>
  <c r="D18" i="1"/>
  <c r="D17" i="1" s="1"/>
  <c r="D75" i="1"/>
  <c r="D53" i="1"/>
  <c r="D52" i="1" s="1"/>
  <c r="E53" i="1"/>
  <c r="C47" i="1"/>
  <c r="D47" i="1"/>
  <c r="C75" i="1"/>
  <c r="E75" i="1"/>
  <c r="D42" i="1"/>
  <c r="C28" i="1"/>
  <c r="C27" i="1" s="1"/>
  <c r="D39" i="1"/>
  <c r="C42" i="1"/>
  <c r="C39" i="1" s="1"/>
  <c r="E42" i="1"/>
  <c r="E39" i="1" s="1"/>
  <c r="D28" i="1"/>
  <c r="D27" i="1" s="1"/>
  <c r="E28" i="1"/>
  <c r="E27" i="1" s="1"/>
  <c r="E19" i="1"/>
  <c r="E21" i="1"/>
  <c r="E23" i="1"/>
  <c r="E25" i="1"/>
  <c r="E50" i="1"/>
  <c r="E47" i="1" s="1"/>
  <c r="E59" i="1"/>
  <c r="E58" i="1" s="1"/>
  <c r="E138" i="1"/>
  <c r="E123" i="1" l="1"/>
  <c r="E119" i="1" s="1"/>
  <c r="E118" i="1" s="1"/>
  <c r="E52" i="1"/>
  <c r="E18" i="1"/>
  <c r="D10" i="1"/>
  <c r="E17" i="1"/>
  <c r="D158" i="1" l="1"/>
  <c r="E10" i="1"/>
  <c r="C63" i="1"/>
  <c r="C10" i="1" l="1"/>
  <c r="E158" i="1"/>
  <c r="C158" i="1"/>
</calcChain>
</file>

<file path=xl/sharedStrings.xml><?xml version="1.0" encoding="utf-8"?>
<sst xmlns="http://schemas.openxmlformats.org/spreadsheetml/2006/main" count="314" uniqueCount="311">
  <si>
    <t>Код дохода по бюджетной классификации</t>
  </si>
  <si>
    <t>1</t>
  </si>
  <si>
    <t>2</t>
  </si>
  <si>
    <t>3</t>
  </si>
  <si>
    <t>4</t>
  </si>
  <si>
    <t>НАЛОГОВЫЕ И НЕНАЛОГОВЫЕ ДОХОДЫ</t>
  </si>
  <si>
    <t>000 1 00 00 000 00 0000 000</t>
  </si>
  <si>
    <t>НАЛОГИ НА ПРИБЫЛЬ, ДОХОДЫ</t>
  </si>
  <si>
    <t>000 1 01 00 000 00 0000 000</t>
  </si>
  <si>
    <t>Налог на доходы физических лиц</t>
  </si>
  <si>
    <t>000 1 01 02 000 01 0000 110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</si>
  <si>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</si>
  <si>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000 1 01 02 010 01 0000 110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</si>
  <si>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</si>
  <si>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000 1 01 02 020 01 0000 110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</si>
  <si>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</si>
  <si>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000 1 01 02 030 01 0000 110</t>
  </si>
  <si>
    <t>НАЛОГИ НА ТОВАРЫ (РАБОТЫ, УСЛУГИ), РЕАЛИЗУЕМЫЕ НА ТЕРРИТОРИИ РОССИЙСКОЙ ФЕДЕРАЦИИ</t>
  </si>
  <si>
    <t>000 1 03 00 000 00 0000 000</t>
  </si>
  <si>
    <t>Акцизы по подакцизным товарам (продукции), производимым на территории Российской Федерации</t>
  </si>
  <si>
    <t>000 1 03 02 000 01 0000 110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</si>
  <si>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</si>
  <si>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</si>
  <si>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</si>
  <si>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</si>
  <si>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</si>
  <si>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</si>
  <si>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</si>
  <si>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</si>
  <si>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</si>
  <si>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</si>
  <si>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</si>
  <si>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</si>
  <si>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</si>
  <si>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</si>
  <si>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</si>
  <si>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000 1 03 02 261 01 0000 110</t>
  </si>
  <si>
    <t>НАЛОГИ НА СОВОКУПНЫЙ ДОХОД</t>
  </si>
  <si>
    <t>000 1 05 00 000 00 0000 000</t>
  </si>
  <si>
    <t>Налог, взимаемый в связи с применением упрощенной системы налогообложения</t>
  </si>
  <si>
    <t>000 1 05 01 000 00 0000 110</t>
  </si>
  <si>
    <t>Налог, взимаемый с налогоплательщиков, выбравших в качестве объекта налогообложения доходы</t>
  </si>
  <si>
    <t>000 1 05 01 010 01 0000 110</t>
  </si>
  <si>
    <t>000 1 05 01 011 01 0000 110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</si>
  <si>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</si>
  <si>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000 1 05 01 020 01 0000 110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</si>
  <si>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</si>
  <si>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000 1 05 01 021 01 0000 110</t>
  </si>
  <si>
    <t>Единый налог на вмененный доход для отдельных видов деятельности</t>
  </si>
  <si>
    <t>000 1 05 02 000 02 0000 110</t>
  </si>
  <si>
    <t>000 1 05 02 010 02 0000 110</t>
  </si>
  <si>
    <t>Единый сельскохозяйственный налог</t>
  </si>
  <si>
    <t>000 1 05 03 000 01 0000 110</t>
  </si>
  <si>
    <t>000 1 05 03 010 01 0000 110</t>
  </si>
  <si>
    <t>Налог, взимаемый в связи с применением патентной системы налогообложения</t>
  </si>
  <si>
    <t>000 1 05 04 000 02 0000 110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</si>
  <si>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</si>
  <si>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000 1 05 04 010 02 0000 110</t>
  </si>
  <si>
    <t>НАЛОГИ НА ИМУЩЕСТВО</t>
  </si>
  <si>
    <t>000 1 06 00 000 00 0000 000</t>
  </si>
  <si>
    <t>Налог на имущество физических лиц</t>
  </si>
  <si>
    <t>000 1 06 01 000 00 0000 110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</si>
  <si>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</si>
  <si>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000 1 06 01 020 04 0000 110</t>
  </si>
  <si>
    <t>Земельный налог</t>
  </si>
  <si>
    <t>000 1 06 06 000 00 0000 110</t>
  </si>
  <si>
    <t>Земельный налог с организаций</t>
  </si>
  <si>
    <t>000 1 06 06 030 00 0000 110</t>
  </si>
  <si>
    <t>Земельный налог с организаций, обладающих земельным участком, расположенным в границах городских округов</t>
  </si>
  <si>
    <t>000 1 06 06 032 04 0000 110</t>
  </si>
  <si>
    <t>Земельный налог с физических лиц</t>
  </si>
  <si>
    <t>000 1 06 06 040 00 0000 110</t>
  </si>
  <si>
    <t>Земельный налог с физических лиц, обладающих земельным участком, расположенным в границах городских округов</t>
  </si>
  <si>
    <t>000 1 06 06 042 04 0000 110</t>
  </si>
  <si>
    <t>ГОСУДАРСТВЕННАЯ ПОШЛИНА</t>
  </si>
  <si>
    <t>000 1 08 00 000 00 0000 000</t>
  </si>
  <si>
    <t>Государственная пошлина по делам, рассматриваемым в судах общей юрисдикции, мировыми судьями</t>
  </si>
  <si>
    <t>000 1 08 03 000 01 0000 110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</si>
  <si>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</si>
  <si>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000 1 08 03 010 01 0000 110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</si>
  <si>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</si>
  <si>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000 1 08 07 000 01 0000 110</t>
  </si>
  <si>
    <t>Государственная пошлина за выдачу разрешения на установку рекламной конструкции</t>
  </si>
  <si>
    <t>000 1 08 07 150 01 0000 110</t>
  </si>
  <si>
    <t>ДОХОДЫ ОТ ИСПОЛЬЗОВАНИЯ ИМУЩЕСТВА, НАХОДЯЩЕГОСЯ В ГОСУДАРСТВЕННОЙ И МУНИЦИПАЛЬНОЙ СОБСТВЕННОСТИ</t>
  </si>
  <si>
    <t>000 1 11 00 000 00 0000 000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</si>
  <si>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</si>
  <si>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000 1 11 05 000 00 0000 120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</si>
  <si>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</si>
  <si>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000 1 11 05 010 00 0000 120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</si>
  <si>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</si>
  <si>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000 1 11 05 012 04 0000 120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</si>
  <si>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</si>
  <si>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000 1 11 05 070 00 0000 120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</si>
  <si>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</si>
  <si>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000 1 11 05 074 04 0000 120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</si>
  <si>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</si>
  <si>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000 1 11 09 000 00 0000 120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</si>
  <si>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</si>
  <si>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000 1 11 09 040 00 0000 120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</si>
  <si>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</si>
  <si>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000 1 11 09 044 04 0000 120</t>
  </si>
  <si>
    <t>ПЛАТЕЖИ ПРИ ПОЛЬЗОВАНИИ ПРИРОДНЫМИ РЕСУРСАМИ</t>
  </si>
  <si>
    <t>000 1 12 00 000 00 0000 000</t>
  </si>
  <si>
    <t>Плата за негативное воздействие на окружающую среду</t>
  </si>
  <si>
    <t>000 1 12 01 000 01 0000 120</t>
  </si>
  <si>
    <t>Плата за выбросы загрязняющих веществ в атмосферный воздух стационарными объектами</t>
  </si>
  <si>
    <t>000 1 12 01 010 01 0000 120</t>
  </si>
  <si>
    <t>Плата за сбросы загрязняющих веществ в водные объекты</t>
  </si>
  <si>
    <t>000 1 12 01 030 01 0000 120</t>
  </si>
  <si>
    <t>Плата за размещение отходов производства и потребления</t>
  </si>
  <si>
    <t>000 1 12 01 040 01 0000 120</t>
  </si>
  <si>
    <t>Плата за размещение отходов производства</t>
  </si>
  <si>
    <t>000 1 12 01 041 01 0000 120</t>
  </si>
  <si>
    <t>Плата за размещение твердых коммунальных отходов</t>
  </si>
  <si>
    <t>000 1 12 01 042 01 0000 120</t>
  </si>
  <si>
    <t>ДОХОДЫ ОТ ОКАЗАНИЯ ПЛАТНЫХ УСЛУГ И КОМПЕНСАЦИИ ЗАТРАТ ГОСУДАРСТВА</t>
  </si>
  <si>
    <t>000 1 13 00 000 00 0000 000</t>
  </si>
  <si>
    <t>Доходы от компенсации затрат государства</t>
  </si>
  <si>
    <t>000 1 13 02 000 00 0000 130</t>
  </si>
  <si>
    <t>Прочие доходы от компенсации затрат государства</t>
  </si>
  <si>
    <t>000 1 13 02 990 00 0000 130</t>
  </si>
  <si>
    <t>Прочие доходы от компенсации затрат бюджетов городских округов</t>
  </si>
  <si>
    <t>000 1 13 02 994 04 0000 130</t>
  </si>
  <si>
    <t>ДОХОДЫ ОТ ПРОДАЖИ МАТЕРИАЛЬНЫХ И НЕМАТЕРИАЛЬНЫХ АКТИВОВ</t>
  </si>
  <si>
    <t>000 1 14 00 000 00 0000 000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</si>
  <si>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</si>
  <si>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000 1 14 02 000 00 0000 000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</si>
  <si>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</si>
  <si>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000 1 14 02 040 04 0000 410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</si>
  <si>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</si>
  <si>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000 1 14 02 043 04 0000 410</t>
  </si>
  <si>
    <t>Доходы от продажи земельных участков, находящихся в государственной и муниципальной собственности</t>
  </si>
  <si>
    <t>000 1 14 06 000 00 0000 430</t>
  </si>
  <si>
    <t>Доходы от продажи земельных участков, государственная собственность на которые не разграничена</t>
  </si>
  <si>
    <t>000 1 14 06 010 00 0000 430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</si>
  <si>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</si>
  <si>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000 1 14 06 012 04 0000 430</t>
  </si>
  <si>
    <t>ШТРАФЫ, САНКЦИИ, ВОЗМЕЩЕНИЕ УЩЕРБА</t>
  </si>
  <si>
    <t>000 1 16 00 000 00 0000 000</t>
  </si>
  <si>
    <t>Административные штрафы, установленные Кодексом Российской Федерации об административных правонарушениях</t>
  </si>
  <si>
    <t>000 1 16 01 000 01 0000 140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</si>
  <si>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</si>
  <si>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000 1 16 01 050 01 0000 140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</si>
  <si>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</si>
  <si>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000 1 16 01 053 01 0000 140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</si>
  <si>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</si>
  <si>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000 1 16 01 060 01 0000 140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</si>
  <si>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</si>
  <si>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000 1 16 01 063 01 0000 140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</si>
  <si>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</si>
  <si>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000 1 16 01 070 01 0000 140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</si>
  <si>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</si>
  <si>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000 1 16 01 073 01 0000 140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</si>
  <si>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</si>
  <si>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000 1 16 01 080 01 0000 140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</si>
  <si>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</si>
  <si>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000 1 16 01 083 01 0000 140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</si>
  <si>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</si>
  <si>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000 1 16 01 130 01 0000 140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</si>
  <si>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</si>
  <si>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000 1 16 01 133 01 0000 140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</si>
  <si>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</si>
  <si>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000 1 16 01 140 01 0000 140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</si>
  <si>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</si>
  <si>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000 1 16 01 143 01 0000 140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</si>
  <si>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</si>
  <si>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000 1 16 01 150 01 0000 140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</si>
  <si>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</si>
  <si>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000 1 16 01 153 01 0000 140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</si>
  <si>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</si>
  <si>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000 1 16 01 170 01 0000 140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</si>
  <si>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</si>
  <si>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000 1 16 01 173 01 0000 140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</si>
  <si>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</si>
  <si>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000 1 16 01 190 01 0000 140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</si>
  <si>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</si>
  <si>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000 1 16 01 193 01 0000 140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</si>
  <si>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</si>
  <si>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000 1 16 01 200 01 0000 140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</si>
  <si>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</si>
  <si>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000 1 16 01 203 01 0000 140</t>
  </si>
  <si>
    <t>ПРОЧИЕ НЕНАЛОГОВЫЕ ДОХОДЫ</t>
  </si>
  <si>
    <t>000 1 17 00 000 00 0000 000</t>
  </si>
  <si>
    <t>Прочие неналоговые доходы</t>
  </si>
  <si>
    <t>000 1 17 05 000 00 0000 180</t>
  </si>
  <si>
    <t>Прочие неналоговые доходы бюджетов городских округов</t>
  </si>
  <si>
    <t>000 1 17 05 040 04 0000 180</t>
  </si>
  <si>
    <t>БЕЗВОЗМЕЗДНЫЕ ПОСТУПЛЕНИЯ</t>
  </si>
  <si>
    <t>000 2 00 00 000 00 0000 000</t>
  </si>
  <si>
    <t>БЕЗВОЗМЕЗДНЫЕ ПОСТУПЛЕНИЯ ОТ ДРУГИХ БЮДЖЕТОВ БЮДЖЕТНОЙ СИСТЕМЫ РОССИЙСКОЙ ФЕДЕРАЦИИ</t>
  </si>
  <si>
    <t>000 2 02 00 000 00 0000 000</t>
  </si>
  <si>
    <t>Дотации бюджетам бюджетной системы Российской Федерации</t>
  </si>
  <si>
    <t>000 2 02 10 000 00 0000 150</t>
  </si>
  <si>
    <t>Дотации на выравнивание бюджетной обеспеченности</t>
  </si>
  <si>
    <t>000 2 02 15 001 00 0000 150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</si>
  <si>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</si>
  <si>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000 2 02 15 001 04 0000 150</t>
  </si>
  <si>
    <t>Субсидии бюджетам бюджетной системы Российской Федерации (межбюджетные субсидии)</t>
  </si>
  <si>
    <t>000 2 02 20 000 00 0000 150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</si>
  <si>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</si>
  <si>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000 2 02 20 299 00 0000 150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</si>
  <si>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</si>
  <si>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000 2 02 20 299 04 0000 150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</si>
  <si>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</si>
  <si>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000 2 02 20 302 00 0000 150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</si>
  <si>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</si>
  <si>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000 2 02 20 302 04 0000 150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</si>
  <si>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</si>
  <si>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000 2 02 25 304 00 0000 150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</si>
  <si>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</si>
  <si>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000 2 02 25 304 04 0000 150</t>
  </si>
  <si>
    <t>Субсидии бюджетам на реализацию программ формирования современной городской среды</t>
  </si>
  <si>
    <t>000 2 02 25 555 00 0000 150</t>
  </si>
  <si>
    <t>Субсидии бюджетам городских округов на реализацию программ формирования современной городской среды</t>
  </si>
  <si>
    <t>000 2 02 25 555 04 0000 150</t>
  </si>
  <si>
    <t>Прочие субсидии</t>
  </si>
  <si>
    <t>000 2 02 29 999 00 0000 150</t>
  </si>
  <si>
    <t>Прочие субсидии бюджетам городских округов</t>
  </si>
  <si>
    <t>000 2 02 29 999 04 0000 150</t>
  </si>
  <si>
    <t>Субвенции бюджетам бюджетной системы Российской Федерации</t>
  </si>
  <si>
    <t>000 2 02 30 000 00 0000 150</t>
  </si>
  <si>
    <t>Субвенции местным бюджетам на выполнение передаваемых полномочий субъектов Российской Федерации</t>
  </si>
  <si>
    <t>000 2 02 30 024 00 0000 150</t>
  </si>
  <si>
    <t>Субвенции бюджетам городских округов на выполнение передаваемых полномочий субъектов Российской Федерации</t>
  </si>
  <si>
    <t>000 2 02 30 024 04 0000 150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</si>
  <si>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</si>
  <si>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000 2 02 30 029 00 0000 150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</si>
  <si>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</si>
  <si>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000 2 02 30 029 04 0000 150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</si>
  <si>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</si>
  <si>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000 2 02 35 082 00 0000 150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</si>
  <si>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</si>
  <si>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000 2 02 35 082 04 0000 150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</si>
  <si>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</si>
  <si>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000 2 02 35 120 00 0000 150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</si>
  <si>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</si>
  <si>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000 2 02 35 120 04 0000 150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</si>
  <si>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</si>
  <si>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000 2 02 35 260 00 0000 150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</si>
  <si>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</si>
  <si>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000 2 02 35 260 04 0000 150</t>
  </si>
  <si>
    <t>Субвенции бюджетам на государственную регистрацию актов гражданского состояния</t>
  </si>
  <si>
    <t>000 2 02 35 930 00 0000 150</t>
  </si>
  <si>
    <t>Субвенции бюджетам городских округов на государственную регистрацию актов гражданского состояния</t>
  </si>
  <si>
    <t>000 2 02 35 930 04 0000 150</t>
  </si>
  <si>
    <t>Единая субвенция местным бюджетам</t>
  </si>
  <si>
    <t>000 2 02 39 998 00 0000 150</t>
  </si>
  <si>
    <t>Единая субвенция бюджетам городских округов</t>
  </si>
  <si>
    <t>000 2 02 39 998 04 0000 150</t>
  </si>
  <si>
    <t>Иные межбюджетные трансферты</t>
  </si>
  <si>
    <t>000 2 02 40 000 00 0000 150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</si>
  <si>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</si>
  <si>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000 2 02 45 303 00 0000 150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</si>
  <si>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</si>
  <si>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000 2 02 45 303 04 0000 150</t>
  </si>
  <si>
    <t>X</t>
  </si>
  <si>
    <t>Наименование показателя</t>
  </si>
  <si>
    <t>5</t>
  </si>
  <si>
    <t>(в руб.)</t>
  </si>
  <si>
    <t>Доходы бюджета  ИТОГО</t>
  </si>
  <si>
    <t>2021 год</t>
  </si>
  <si>
    <t>2022 год</t>
  </si>
  <si>
    <t>2023 год</t>
  </si>
  <si>
    <t xml:space="preserve">Приложение № 1     </t>
  </si>
  <si>
    <t>к решению Совета депутатов</t>
  </si>
  <si>
    <t>Гайского городского округа</t>
  </si>
  <si>
    <t xml:space="preserve">Поступление доходов в бюджет Гайского городского округа на 2021 год и на плановый период 2022 и 2023 годов по кодам видов доходов, подвидов доходов </t>
  </si>
  <si>
    <t>Налог на доходы физических лиц части суммы налога, превышающей 650 000 рублей, относя-щейся к части налоговой базы, превышающей 5 000 000 рублей</t>
  </si>
  <si>
    <t>000 1 01 02 080 01 0000 110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</si>
  <si>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</si>
  <si>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</si>
  <si>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000 1 16 01 330 01 0000 140</t>
  </si>
  <si>
    <t>000 1 16 01 333 01 0000 140</t>
  </si>
  <si>
    <t>000 2 02 25 576 00 0000 150</t>
  </si>
  <si>
    <t>000 2 02 25 576 04 0000 150</t>
  </si>
  <si>
    <t>Субсидии бюджетам на обеспечение комплексного развития сельских территорий</t>
  </si>
  <si>
    <t>Субсидии бюджетам городских округов на обеспечение комплексного развития сельских территорий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</si>
  <si>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</si>
  <si>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</si>
  <si>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000 1 16 10 120 00 0000 140</t>
  </si>
  <si>
    <t>Платежи в целях возмещения причиненного ущерба (убытков)</t>
  </si>
  <si>
    <t>000 1 16 10 000 00 0000 140</t>
  </si>
  <si>
    <t>000 1 16 10 129 01 0000 140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</si>
  <si>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</si>
  <si>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000 2 02 20 216 00 0000 150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</si>
  <si>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</si>
  <si>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000 2 02 20 216 04 0000 150</t>
  </si>
  <si>
    <t>Субсидии бюджетам на реализацию мероприятий по обеспечению жильем молодых семей</t>
  </si>
  <si>
    <t>000 2 02 25 497 00 0000 150</t>
  </si>
  <si>
    <t>Субсидии бюджетам городских округов на реализацию мероприятий по обеспечению жильем молодых семей</t>
  </si>
  <si>
    <t>000 2 02 25 497 04 0000 150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</si>
  <si>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</si>
  <si>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</si>
  <si>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000 1 16 02000 02 0000 140</t>
  </si>
  <si>
    <t>000 1 16 02010 02 0000 140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</si>
  <si>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</si>
  <si>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</si>
  <si>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000 1 11 09080 00 0000 120</t>
  </si>
  <si>
    <t>000 1 11 09080 04 0000 120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</si>
  <si>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</si>
  <si>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000 1 12 01 070 01 0000 120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</si>
  <si>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</si>
  <si>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000 1 16 09000 00 0000 140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</si>
  <si>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</si>
  <si>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000 1 16 09040 04 0000 140</t>
  </si>
  <si>
    <t>Инициативные платежи</t>
  </si>
  <si>
    <t>Инициативные платежи, зачисляемые в бюджеты городских округов</t>
  </si>
  <si>
    <t>000 1 17 15 000 00 0000 150</t>
  </si>
  <si>
    <t>000 1 17 15 020 04 0000 150</t>
  </si>
  <si>
    <t>от  24 декабря 2020    №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</si>
</sst>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&quot;###,##0.00"/>
  </numFmts>
  <fonts count="8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Fill="1"/>
    <xf numFmtId="164" fontId="3" fillId="0" borderId="1" xfId="0" applyNumberFormat="1" applyFont="1" applyFill="1" applyBorder="1" applyAlignment="1">
      <alignment horizontal="left" wrapText="1"/>
    </xf>
    <xf numFmtId="164" fontId="3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Fill="1" applyBorder="1"/>
    <xf numFmtId="164" fontId="2" fillId="0" borderId="1" xfId="0" applyNumberFormat="1" applyFont="1" applyFill="1" applyBorder="1" applyAlignment="1">
      <alignment horizontal="left" wrapText="1"/>
    </xf>
    <xf numFmtId="164" fontId="2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/>
    <xf numFmtId="0" fontId="2" fillId="0" borderId="0" xfId="0" applyFont="1"/>
    <xf numFmtId="0" fontId="2" fillId="0" borderId="0" xfId="1" applyFont="1"/>
    <xf numFmtId="0" fontId="2" fillId="0" borderId="0" xfId="1" applyFont="1" applyAlignment="1">
      <alignment horizontal="left"/>
    </xf>
    <xf numFmtId="164" fontId="2" fillId="0" borderId="0" xfId="0" applyNumberFormat="1" applyFont="1" applyAlignment="1">
      <alignment wrapText="1"/>
    </xf>
    <xf numFmtId="0" fontId="5" fillId="0" borderId="0" xfId="0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164" fontId="2" fillId="2" borderId="1" xfId="0" applyNumberFormat="1" applyFont="1" applyFill="1" applyBorder="1" applyAlignment="1">
      <alignment horizontal="left" wrapText="1"/>
    </xf>
    <xf numFmtId="164" fontId="2" fillId="2" borderId="1" xfId="0" applyNumberFormat="1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right" wrapText="1"/>
    </xf>
    <xf numFmtId="4" fontId="0" fillId="0" borderId="0" xfId="0" applyNumberFormat="1"/>
    <xf numFmtId="4" fontId="2" fillId="0" borderId="1" xfId="0" applyNumberFormat="1" applyFont="1" applyFill="1" applyBorder="1" applyAlignment="1"/>
    <xf numFmtId="164" fontId="7" fillId="0" borderId="1" xfId="0" applyNumberFormat="1" applyFont="1" applyFill="1" applyBorder="1" applyAlignment="1">
      <alignment horizontal="left" wrapText="1"/>
    </xf>
    <xf numFmtId="164" fontId="7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horizontal="right" wrapText="1"/>
    </xf>
    <xf numFmtId="164" fontId="4" fillId="0" borderId="0" xfId="0" applyNumberFormat="1" applyFont="1" applyAlignment="1">
      <alignment horizontal="center" vertical="center" wrapText="1"/>
    </xf>
  </cellXfs>
  <cellStyles count="2">
    <cellStyle name="Обычный" xfId="0" builtinId="0"/>
    <cellStyle name="Обычный 2" xfId="1" xr:uid="{312643EA-8B94-4AFF-A91E-D8F5A424D7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62"/>
  <sheetViews>
    <sheetView tabSelected="1" zoomScale="140" zoomScaleNormal="140" workbookViewId="0"/>
  </sheetViews>
  <sheetFormatPr defaultRowHeight="12.75" x14ac:dyDescent="0.2"/>
  <cols>
    <col min="1" max="1" width="65" customWidth="1"/>
    <col min="2" max="2" width="24.85546875" customWidth="1"/>
    <col min="3" max="3" width="15.28515625" bestFit="1" customWidth="1"/>
    <col min="4" max="5" width="14" customWidth="1"/>
  </cols>
  <sheetData>
    <row r="1" spans="1:5" s="2" customFormat="1" x14ac:dyDescent="0.2">
      <c r="A1" s="4"/>
      <c r="B1" s="13"/>
      <c r="C1" s="13"/>
      <c r="D1" s="14" t="s">
        <v>264</v>
      </c>
      <c r="E1" s="13"/>
    </row>
    <row r="2" spans="1:5" s="2" customFormat="1" x14ac:dyDescent="0.2">
      <c r="A2" s="13"/>
      <c r="B2" s="13"/>
      <c r="C2" s="13"/>
      <c r="D2" s="14" t="s">
        <v>265</v>
      </c>
      <c r="E2" s="13"/>
    </row>
    <row r="3" spans="1:5" s="2" customFormat="1" x14ac:dyDescent="0.2">
      <c r="A3" s="13"/>
      <c r="B3" s="13"/>
      <c r="C3" s="13"/>
      <c r="D3" s="15" t="s">
        <v>266</v>
      </c>
      <c r="E3" s="13"/>
    </row>
    <row r="4" spans="1:5" s="2" customFormat="1" x14ac:dyDescent="0.2">
      <c r="A4" s="13"/>
      <c r="B4" s="13"/>
      <c r="C4" s="13"/>
      <c r="D4" s="14" t="s">
        <v>310</v>
      </c>
      <c r="E4" s="13"/>
    </row>
    <row r="5" spans="1:5" s="2" customFormat="1" x14ac:dyDescent="0.2">
      <c r="A5" s="13"/>
      <c r="B5" s="13"/>
      <c r="C5" s="13"/>
      <c r="D5" s="13"/>
      <c r="E5" s="13"/>
    </row>
    <row r="6" spans="1:5" s="2" customFormat="1" ht="36.75" customHeight="1" x14ac:dyDescent="0.2">
      <c r="A6" s="31" t="s">
        <v>267</v>
      </c>
      <c r="B6" s="31"/>
      <c r="C6" s="31"/>
      <c r="D6" s="31"/>
      <c r="E6" s="31"/>
    </row>
    <row r="7" spans="1:5" s="1" customFormat="1" x14ac:dyDescent="0.2">
      <c r="A7" s="16"/>
      <c r="B7" s="13"/>
      <c r="C7" s="16"/>
      <c r="D7" s="13"/>
      <c r="E7" s="17" t="s">
        <v>259</v>
      </c>
    </row>
    <row r="8" spans="1:5" ht="45.75" customHeight="1" x14ac:dyDescent="0.2">
      <c r="A8" s="18" t="s">
        <v>257</v>
      </c>
      <c r="B8" s="18" t="s">
        <v>0</v>
      </c>
      <c r="C8" s="19" t="s">
        <v>261</v>
      </c>
      <c r="D8" s="19" t="s">
        <v>262</v>
      </c>
      <c r="E8" s="19" t="s">
        <v>263</v>
      </c>
    </row>
    <row r="9" spans="1:5" x14ac:dyDescent="0.2">
      <c r="A9" s="20" t="s">
        <v>1</v>
      </c>
      <c r="B9" s="20" t="s">
        <v>2</v>
      </c>
      <c r="C9" s="20" t="s">
        <v>3</v>
      </c>
      <c r="D9" s="20" t="s">
        <v>4</v>
      </c>
      <c r="E9" s="21" t="s">
        <v>258</v>
      </c>
    </row>
    <row r="10" spans="1:5" x14ac:dyDescent="0.2">
      <c r="A10" s="22" t="s">
        <v>5</v>
      </c>
      <c r="B10" s="23" t="s">
        <v>6</v>
      </c>
      <c r="C10" s="24">
        <f>C11+C17+C27+C39+C47+C52+C63+C71+C75+C82+C113</f>
        <v>448825505</v>
      </c>
      <c r="D10" s="24">
        <f>D11+D17+D27+D39+D47+D52+D63+D71+D75+D82+D113</f>
        <v>461417755</v>
      </c>
      <c r="E10" s="24">
        <f>E11+E17+E27+E39+E47+E52+E63+E71+E75+E82+E113</f>
        <v>476251489</v>
      </c>
    </row>
    <row r="11" spans="1:5" x14ac:dyDescent="0.2">
      <c r="A11" s="5" t="s">
        <v>7</v>
      </c>
      <c r="B11" s="6" t="s">
        <v>8</v>
      </c>
      <c r="C11" s="7">
        <f>C12</f>
        <v>290400802</v>
      </c>
      <c r="D11" s="7">
        <f>D12</f>
        <v>300618170</v>
      </c>
      <c r="E11" s="8">
        <f>E12</f>
        <v>313527061</v>
      </c>
    </row>
    <row r="12" spans="1:5" x14ac:dyDescent="0.2">
      <c r="A12" s="9" t="s">
        <v>9</v>
      </c>
      <c r="B12" s="10" t="s">
        <v>10</v>
      </c>
      <c r="C12" s="11">
        <f>C13+C14+C15+C16</f>
        <v>290400802</v>
      </c>
      <c r="D12" s="11">
        <f t="shared" ref="D12:E12" si="0">D13+D14+D15+D16</f>
        <v>300618170</v>
      </c>
      <c r="E12" s="11">
        <f t="shared" si="0"/>
        <v>313527061</v>
      </c>
    </row>
    <row r="13" spans="1:5" ht="51" x14ac:dyDescent="0.2">
      <c r="A13" s="9" t="s">
        <v>11</v>
      </c>
      <c r="B13" s="10" t="s">
        <v>12</v>
      </c>
      <c r="C13" s="11">
        <v>289002130</v>
      </c>
      <c r="D13" s="11">
        <v>299305118</v>
      </c>
      <c r="E13" s="12">
        <v>312290457</v>
      </c>
    </row>
    <row r="14" spans="1:5" ht="76.5" x14ac:dyDescent="0.2">
      <c r="A14" s="9" t="s">
        <v>13</v>
      </c>
      <c r="B14" s="10" t="s">
        <v>14</v>
      </c>
      <c r="C14" s="11">
        <v>51488</v>
      </c>
      <c r="D14" s="11">
        <v>48045</v>
      </c>
      <c r="E14" s="12">
        <v>44952</v>
      </c>
    </row>
    <row r="15" spans="1:5" ht="25.5" x14ac:dyDescent="0.2">
      <c r="A15" s="9" t="s">
        <v>15</v>
      </c>
      <c r="B15" s="10" t="s">
        <v>16</v>
      </c>
      <c r="C15" s="11">
        <v>1327684</v>
      </c>
      <c r="D15" s="11">
        <v>1239007</v>
      </c>
      <c r="E15" s="12">
        <v>1159152</v>
      </c>
    </row>
    <row r="16" spans="1:5" s="3" customFormat="1" ht="38.25" x14ac:dyDescent="0.2">
      <c r="A16" s="9" t="s">
        <v>268</v>
      </c>
      <c r="B16" s="10" t="s">
        <v>269</v>
      </c>
      <c r="C16" s="11">
        <f>46455-26955</f>
        <v>19500</v>
      </c>
      <c r="D16" s="11">
        <f>60840-34840</f>
        <v>26000</v>
      </c>
      <c r="E16" s="12">
        <f>74900-42400</f>
        <v>32500</v>
      </c>
    </row>
    <row r="17" spans="1:5" ht="25.5" x14ac:dyDescent="0.2">
      <c r="A17" s="5" t="s">
        <v>17</v>
      </c>
      <c r="B17" s="6" t="s">
        <v>18</v>
      </c>
      <c r="C17" s="7">
        <f>C18</f>
        <v>15843856</v>
      </c>
      <c r="D17" s="7">
        <f t="shared" ref="D17:E17" si="1">D18</f>
        <v>16367445</v>
      </c>
      <c r="E17" s="7">
        <f t="shared" si="1"/>
        <v>17021505</v>
      </c>
    </row>
    <row r="18" spans="1:5" ht="25.5" x14ac:dyDescent="0.2">
      <c r="A18" s="9" t="s">
        <v>19</v>
      </c>
      <c r="B18" s="10" t="s">
        <v>20</v>
      </c>
      <c r="C18" s="11">
        <f>C19+C21+C23+C25</f>
        <v>15843856</v>
      </c>
      <c r="D18" s="11">
        <f>D19+D21+D23+D25</f>
        <v>16367445</v>
      </c>
      <c r="E18" s="11">
        <f>E19+E21+E23+E25</f>
        <v>17021505</v>
      </c>
    </row>
    <row r="19" spans="1:5" ht="51" x14ac:dyDescent="0.2">
      <c r="A19" s="9" t="s">
        <v>21</v>
      </c>
      <c r="B19" s="10" t="s">
        <v>22</v>
      </c>
      <c r="C19" s="11">
        <f>C20</f>
        <v>7274932</v>
      </c>
      <c r="D19" s="11">
        <f>D20</f>
        <v>7524420</v>
      </c>
      <c r="E19" s="12">
        <f>E20</f>
        <v>7880660</v>
      </c>
    </row>
    <row r="20" spans="1:5" ht="76.5" x14ac:dyDescent="0.2">
      <c r="A20" s="9" t="s">
        <v>23</v>
      </c>
      <c r="B20" s="10" t="s">
        <v>24</v>
      </c>
      <c r="C20" s="26">
        <f>0+7274932</f>
        <v>7274932</v>
      </c>
      <c r="D20" s="26">
        <f>0+7524420</f>
        <v>7524420</v>
      </c>
      <c r="E20" s="26">
        <f>0+7880660</f>
        <v>7880660</v>
      </c>
    </row>
    <row r="21" spans="1:5" ht="63.75" x14ac:dyDescent="0.2">
      <c r="A21" s="9" t="s">
        <v>25</v>
      </c>
      <c r="B21" s="10" t="s">
        <v>26</v>
      </c>
      <c r="C21" s="11">
        <f>C22</f>
        <v>41459</v>
      </c>
      <c r="D21" s="11">
        <f>D22</f>
        <v>42456</v>
      </c>
      <c r="E21" s="12">
        <f>E22</f>
        <v>44014</v>
      </c>
    </row>
    <row r="22" spans="1:5" ht="89.25" x14ac:dyDescent="0.2">
      <c r="A22" s="9" t="s">
        <v>27</v>
      </c>
      <c r="B22" s="10" t="s">
        <v>28</v>
      </c>
      <c r="C22" s="26">
        <f>0+41459</f>
        <v>41459</v>
      </c>
      <c r="D22" s="26">
        <f>0+42456</f>
        <v>42456</v>
      </c>
      <c r="E22" s="26">
        <f>0+44014</f>
        <v>44014</v>
      </c>
    </row>
    <row r="23" spans="1:5" ht="51" x14ac:dyDescent="0.2">
      <c r="A23" s="9" t="s">
        <v>29</v>
      </c>
      <c r="B23" s="10" t="s">
        <v>30</v>
      </c>
      <c r="C23" s="11">
        <f>C24</f>
        <v>9569747</v>
      </c>
      <c r="D23" s="11">
        <f>D24</f>
        <v>9872431</v>
      </c>
      <c r="E23" s="12">
        <f>E24</f>
        <v>10306705</v>
      </c>
    </row>
    <row r="24" spans="1:5" ht="76.5" x14ac:dyDescent="0.2">
      <c r="A24" s="9" t="s">
        <v>31</v>
      </c>
      <c r="B24" s="10" t="s">
        <v>32</v>
      </c>
      <c r="C24" s="26">
        <f>0+9569747</f>
        <v>9569747</v>
      </c>
      <c r="D24" s="26">
        <f>0+9872431</f>
        <v>9872431</v>
      </c>
      <c r="E24" s="26">
        <f>0+10306705</f>
        <v>10306705</v>
      </c>
    </row>
    <row r="25" spans="1:5" ht="51" x14ac:dyDescent="0.2">
      <c r="A25" s="9" t="s">
        <v>33</v>
      </c>
      <c r="B25" s="10" t="s">
        <v>34</v>
      </c>
      <c r="C25" s="11">
        <f>C26</f>
        <v>-1042282</v>
      </c>
      <c r="D25" s="11">
        <f>D26</f>
        <v>-1071862</v>
      </c>
      <c r="E25" s="12">
        <f>E26</f>
        <v>-1209874</v>
      </c>
    </row>
    <row r="26" spans="1:5" ht="76.5" x14ac:dyDescent="0.2">
      <c r="A26" s="9" t="s">
        <v>35</v>
      </c>
      <c r="B26" s="10" t="s">
        <v>36</v>
      </c>
      <c r="C26" s="26">
        <f>0+-1042282</f>
        <v>-1042282</v>
      </c>
      <c r="D26" s="26">
        <f>0+-1071862</f>
        <v>-1071862</v>
      </c>
      <c r="E26" s="26">
        <f>0+-1209874</f>
        <v>-1209874</v>
      </c>
    </row>
    <row r="27" spans="1:5" x14ac:dyDescent="0.2">
      <c r="A27" s="5" t="s">
        <v>37</v>
      </c>
      <c r="B27" s="6" t="s">
        <v>38</v>
      </c>
      <c r="C27" s="7">
        <f>C28+C33+C35+C37</f>
        <v>36846747</v>
      </c>
      <c r="D27" s="7">
        <f t="shared" ref="D27:E27" si="2">D28+D33+D35+D37</f>
        <v>37465829</v>
      </c>
      <c r="E27" s="7">
        <f t="shared" si="2"/>
        <v>38697525</v>
      </c>
    </row>
    <row r="28" spans="1:5" ht="25.5" x14ac:dyDescent="0.2">
      <c r="A28" s="9" t="s">
        <v>39</v>
      </c>
      <c r="B28" s="10" t="s">
        <v>40</v>
      </c>
      <c r="C28" s="11">
        <f>C29+C31</f>
        <v>30800000</v>
      </c>
      <c r="D28" s="11">
        <f t="shared" ref="D28:E28" si="3">D29+D31</f>
        <v>33000000</v>
      </c>
      <c r="E28" s="11">
        <f t="shared" si="3"/>
        <v>34400000</v>
      </c>
    </row>
    <row r="29" spans="1:5" ht="25.5" x14ac:dyDescent="0.2">
      <c r="A29" s="9" t="s">
        <v>41</v>
      </c>
      <c r="B29" s="10" t="s">
        <v>42</v>
      </c>
      <c r="C29" s="11">
        <f>C30</f>
        <v>15500000</v>
      </c>
      <c r="D29" s="11">
        <f>D30</f>
        <v>17000000</v>
      </c>
      <c r="E29" s="12">
        <f>E30</f>
        <v>17800000</v>
      </c>
    </row>
    <row r="30" spans="1:5" ht="25.5" x14ac:dyDescent="0.2">
      <c r="A30" s="9" t="s">
        <v>41</v>
      </c>
      <c r="B30" s="10" t="s">
        <v>43</v>
      </c>
      <c r="C30" s="11">
        <v>15500000</v>
      </c>
      <c r="D30" s="11">
        <v>17000000</v>
      </c>
      <c r="E30" s="12">
        <v>17800000</v>
      </c>
    </row>
    <row r="31" spans="1:5" ht="25.5" x14ac:dyDescent="0.2">
      <c r="A31" s="9" t="s">
        <v>44</v>
      </c>
      <c r="B31" s="10" t="s">
        <v>45</v>
      </c>
      <c r="C31" s="11">
        <f>C32</f>
        <v>15300000</v>
      </c>
      <c r="D31" s="11">
        <f>D32</f>
        <v>16000000</v>
      </c>
      <c r="E31" s="12">
        <f>E32</f>
        <v>16600000</v>
      </c>
    </row>
    <row r="32" spans="1:5" ht="51" x14ac:dyDescent="0.2">
      <c r="A32" s="9" t="s">
        <v>46</v>
      </c>
      <c r="B32" s="10" t="s">
        <v>47</v>
      </c>
      <c r="C32" s="11">
        <v>15300000</v>
      </c>
      <c r="D32" s="11">
        <v>16000000</v>
      </c>
      <c r="E32" s="12">
        <v>16600000</v>
      </c>
    </row>
    <row r="33" spans="1:5" x14ac:dyDescent="0.2">
      <c r="A33" s="9" t="s">
        <v>48</v>
      </c>
      <c r="B33" s="10" t="s">
        <v>49</v>
      </c>
      <c r="C33" s="11">
        <f>C34</f>
        <v>2000000</v>
      </c>
      <c r="D33" s="11">
        <f>D34</f>
        <v>300000</v>
      </c>
      <c r="E33" s="12">
        <f>E34</f>
        <v>0</v>
      </c>
    </row>
    <row r="34" spans="1:5" x14ac:dyDescent="0.2">
      <c r="A34" s="9" t="s">
        <v>48</v>
      </c>
      <c r="B34" s="10" t="s">
        <v>50</v>
      </c>
      <c r="C34" s="11">
        <v>2000000</v>
      </c>
      <c r="D34" s="11">
        <v>300000</v>
      </c>
      <c r="E34" s="12">
        <v>0</v>
      </c>
    </row>
    <row r="35" spans="1:5" x14ac:dyDescent="0.2">
      <c r="A35" s="9" t="s">
        <v>51</v>
      </c>
      <c r="B35" s="10" t="s">
        <v>52</v>
      </c>
      <c r="C35" s="11">
        <f>C36</f>
        <v>2046747</v>
      </c>
      <c r="D35" s="11">
        <f>D36</f>
        <v>2085829</v>
      </c>
      <c r="E35" s="12">
        <f>E36</f>
        <v>2132525</v>
      </c>
    </row>
    <row r="36" spans="1:5" x14ac:dyDescent="0.2">
      <c r="A36" s="9" t="s">
        <v>51</v>
      </c>
      <c r="B36" s="10" t="s">
        <v>53</v>
      </c>
      <c r="C36" s="11">
        <v>2046747</v>
      </c>
      <c r="D36" s="11">
        <v>2085829</v>
      </c>
      <c r="E36" s="12">
        <v>2132525</v>
      </c>
    </row>
    <row r="37" spans="1:5" ht="25.5" x14ac:dyDescent="0.2">
      <c r="A37" s="9" t="s">
        <v>54</v>
      </c>
      <c r="B37" s="10" t="s">
        <v>55</v>
      </c>
      <c r="C37" s="11">
        <f>C38</f>
        <v>2000000</v>
      </c>
      <c r="D37" s="11">
        <f>D38</f>
        <v>2080000</v>
      </c>
      <c r="E37" s="12">
        <f>E38</f>
        <v>2165000</v>
      </c>
    </row>
    <row r="38" spans="1:5" ht="25.5" x14ac:dyDescent="0.2">
      <c r="A38" s="9" t="s">
        <v>56</v>
      </c>
      <c r="B38" s="10" t="s">
        <v>57</v>
      </c>
      <c r="C38" s="11">
        <v>2000000</v>
      </c>
      <c r="D38" s="11">
        <v>2080000</v>
      </c>
      <c r="E38" s="12">
        <v>2165000</v>
      </c>
    </row>
    <row r="39" spans="1:5" x14ac:dyDescent="0.2">
      <c r="A39" s="5" t="s">
        <v>58</v>
      </c>
      <c r="B39" s="6" t="s">
        <v>59</v>
      </c>
      <c r="C39" s="7">
        <f>C40+C42</f>
        <v>43710480</v>
      </c>
      <c r="D39" s="7">
        <f t="shared" ref="D39:E39" si="4">D40+D42</f>
        <v>45786585</v>
      </c>
      <c r="E39" s="7">
        <f t="shared" si="4"/>
        <v>45848251</v>
      </c>
    </row>
    <row r="40" spans="1:5" x14ac:dyDescent="0.2">
      <c r="A40" s="9" t="s">
        <v>60</v>
      </c>
      <c r="B40" s="10" t="s">
        <v>61</v>
      </c>
      <c r="C40" s="11">
        <f>C41</f>
        <v>5610480</v>
      </c>
      <c r="D40" s="11">
        <f>D41</f>
        <v>5666585</v>
      </c>
      <c r="E40" s="12">
        <f>E41</f>
        <v>5723251</v>
      </c>
    </row>
    <row r="41" spans="1:5" ht="25.5" x14ac:dyDescent="0.2">
      <c r="A41" s="9" t="s">
        <v>62</v>
      </c>
      <c r="B41" s="10" t="s">
        <v>63</v>
      </c>
      <c r="C41" s="11">
        <v>5610480</v>
      </c>
      <c r="D41" s="11">
        <v>5666585</v>
      </c>
      <c r="E41" s="12">
        <v>5723251</v>
      </c>
    </row>
    <row r="42" spans="1:5" x14ac:dyDescent="0.2">
      <c r="A42" s="9" t="s">
        <v>64</v>
      </c>
      <c r="B42" s="10" t="s">
        <v>65</v>
      </c>
      <c r="C42" s="11">
        <f>C43+C45</f>
        <v>38100000</v>
      </c>
      <c r="D42" s="11">
        <f t="shared" ref="D42:E42" si="5">D43+D45</f>
        <v>40120000</v>
      </c>
      <c r="E42" s="11">
        <f t="shared" si="5"/>
        <v>40125000</v>
      </c>
    </row>
    <row r="43" spans="1:5" x14ac:dyDescent="0.2">
      <c r="A43" s="9" t="s">
        <v>66</v>
      </c>
      <c r="B43" s="10" t="s">
        <v>67</v>
      </c>
      <c r="C43" s="11">
        <f>C44</f>
        <v>28100000</v>
      </c>
      <c r="D43" s="11">
        <f>D44</f>
        <v>30120000</v>
      </c>
      <c r="E43" s="12">
        <f>E44</f>
        <v>30125000</v>
      </c>
    </row>
    <row r="44" spans="1:5" ht="25.5" x14ac:dyDescent="0.2">
      <c r="A44" s="9" t="s">
        <v>68</v>
      </c>
      <c r="B44" s="10" t="s">
        <v>69</v>
      </c>
      <c r="C44" s="11">
        <v>28100000</v>
      </c>
      <c r="D44" s="11">
        <v>30120000</v>
      </c>
      <c r="E44" s="12">
        <v>30125000</v>
      </c>
    </row>
    <row r="45" spans="1:5" x14ac:dyDescent="0.2">
      <c r="A45" s="9" t="s">
        <v>70</v>
      </c>
      <c r="B45" s="10" t="s">
        <v>71</v>
      </c>
      <c r="C45" s="11">
        <f>C46</f>
        <v>10000000</v>
      </c>
      <c r="D45" s="11">
        <f>D46</f>
        <v>10000000</v>
      </c>
      <c r="E45" s="12">
        <f>E46</f>
        <v>10000000</v>
      </c>
    </row>
    <row r="46" spans="1:5" ht="25.5" x14ac:dyDescent="0.2">
      <c r="A46" s="9" t="s">
        <v>72</v>
      </c>
      <c r="B46" s="10" t="s">
        <v>73</v>
      </c>
      <c r="C46" s="11">
        <v>10000000</v>
      </c>
      <c r="D46" s="11">
        <v>10000000</v>
      </c>
      <c r="E46" s="12">
        <v>10000000</v>
      </c>
    </row>
    <row r="47" spans="1:5" x14ac:dyDescent="0.2">
      <c r="A47" s="5" t="s">
        <v>74</v>
      </c>
      <c r="B47" s="6" t="s">
        <v>75</v>
      </c>
      <c r="C47" s="7">
        <f>C48+C50</f>
        <v>5680000</v>
      </c>
      <c r="D47" s="7">
        <f t="shared" ref="D47:E47" si="6">D48+D50</f>
        <v>5685000</v>
      </c>
      <c r="E47" s="7">
        <f t="shared" si="6"/>
        <v>5685000</v>
      </c>
    </row>
    <row r="48" spans="1:5" ht="25.5" x14ac:dyDescent="0.2">
      <c r="A48" s="9" t="s">
        <v>76</v>
      </c>
      <c r="B48" s="10" t="s">
        <v>77</v>
      </c>
      <c r="C48" s="11">
        <f>C49</f>
        <v>5670000</v>
      </c>
      <c r="D48" s="11">
        <f>D49</f>
        <v>5670000</v>
      </c>
      <c r="E48" s="12">
        <f>E49</f>
        <v>5670000</v>
      </c>
    </row>
    <row r="49" spans="1:5" ht="38.25" x14ac:dyDescent="0.2">
      <c r="A49" s="9" t="s">
        <v>78</v>
      </c>
      <c r="B49" s="10" t="s">
        <v>79</v>
      </c>
      <c r="C49" s="11">
        <v>5670000</v>
      </c>
      <c r="D49" s="11">
        <v>5670000</v>
      </c>
      <c r="E49" s="12">
        <v>5670000</v>
      </c>
    </row>
    <row r="50" spans="1:5" ht="25.5" x14ac:dyDescent="0.2">
      <c r="A50" s="9" t="s">
        <v>80</v>
      </c>
      <c r="B50" s="10" t="s">
        <v>81</v>
      </c>
      <c r="C50" s="11">
        <f>C51</f>
        <v>10000</v>
      </c>
      <c r="D50" s="11">
        <f t="shared" ref="D50:E50" si="7">D51</f>
        <v>15000</v>
      </c>
      <c r="E50" s="11">
        <f t="shared" si="7"/>
        <v>15000</v>
      </c>
    </row>
    <row r="51" spans="1:5" ht="25.5" x14ac:dyDescent="0.2">
      <c r="A51" s="9" t="s">
        <v>82</v>
      </c>
      <c r="B51" s="10" t="s">
        <v>83</v>
      </c>
      <c r="C51" s="11">
        <v>10000</v>
      </c>
      <c r="D51" s="11">
        <v>15000</v>
      </c>
      <c r="E51" s="12">
        <v>15000</v>
      </c>
    </row>
    <row r="52" spans="1:5" ht="25.5" x14ac:dyDescent="0.2">
      <c r="A52" s="5" t="s">
        <v>84</v>
      </c>
      <c r="B52" s="6" t="s">
        <v>85</v>
      </c>
      <c r="C52" s="7">
        <f>C53+C58</f>
        <v>49191834</v>
      </c>
      <c r="D52" s="7">
        <f t="shared" ref="D52:E52" si="8">D53+D58</f>
        <v>49184307</v>
      </c>
      <c r="E52" s="7">
        <f t="shared" si="8"/>
        <v>49161728</v>
      </c>
    </row>
    <row r="53" spans="1:5" ht="63.75" x14ac:dyDescent="0.2">
      <c r="A53" s="9" t="s">
        <v>86</v>
      </c>
      <c r="B53" s="10" t="s">
        <v>87</v>
      </c>
      <c r="C53" s="11">
        <f>C54+C56</f>
        <v>48893700</v>
      </c>
      <c r="D53" s="11">
        <f t="shared" ref="D53:E53" si="9">D54+D56</f>
        <v>48893700</v>
      </c>
      <c r="E53" s="11">
        <f t="shared" si="9"/>
        <v>48893700</v>
      </c>
    </row>
    <row r="54" spans="1:5" ht="51" x14ac:dyDescent="0.2">
      <c r="A54" s="9" t="s">
        <v>88</v>
      </c>
      <c r="B54" s="10" t="s">
        <v>89</v>
      </c>
      <c r="C54" s="11">
        <f>C55</f>
        <v>46743400</v>
      </c>
      <c r="D54" s="11">
        <f>D55</f>
        <v>46743400</v>
      </c>
      <c r="E54" s="12">
        <f>E55</f>
        <v>46743400</v>
      </c>
    </row>
    <row r="55" spans="1:5" ht="51" x14ac:dyDescent="0.2">
      <c r="A55" s="9" t="s">
        <v>90</v>
      </c>
      <c r="B55" s="10" t="s">
        <v>91</v>
      </c>
      <c r="C55" s="11">
        <v>46743400</v>
      </c>
      <c r="D55" s="11">
        <v>46743400</v>
      </c>
      <c r="E55" s="11">
        <v>46743400</v>
      </c>
    </row>
    <row r="56" spans="1:5" ht="25.5" x14ac:dyDescent="0.2">
      <c r="A56" s="9" t="s">
        <v>92</v>
      </c>
      <c r="B56" s="10" t="s">
        <v>93</v>
      </c>
      <c r="C56" s="11">
        <f>C57</f>
        <v>2150300</v>
      </c>
      <c r="D56" s="11">
        <f>D57</f>
        <v>2150300</v>
      </c>
      <c r="E56" s="12">
        <f>E57</f>
        <v>2150300</v>
      </c>
    </row>
    <row r="57" spans="1:5" ht="25.5" x14ac:dyDescent="0.2">
      <c r="A57" s="9" t="s">
        <v>94</v>
      </c>
      <c r="B57" s="10" t="s">
        <v>95</v>
      </c>
      <c r="C57" s="11">
        <v>2150300</v>
      </c>
      <c r="D57" s="11">
        <v>2150300</v>
      </c>
      <c r="E57" s="11">
        <v>2150300</v>
      </c>
    </row>
    <row r="58" spans="1:5" ht="63.75" x14ac:dyDescent="0.2">
      <c r="A58" s="9" t="s">
        <v>96</v>
      </c>
      <c r="B58" s="10" t="s">
        <v>97</v>
      </c>
      <c r="C58" s="11">
        <f>C59+C61</f>
        <v>298134</v>
      </c>
      <c r="D58" s="11">
        <f t="shared" ref="D58:E58" si="10">D59+D61</f>
        <v>290607</v>
      </c>
      <c r="E58" s="11">
        <f t="shared" si="10"/>
        <v>268028</v>
      </c>
    </row>
    <row r="59" spans="1:5" ht="63.75" x14ac:dyDescent="0.2">
      <c r="A59" s="9" t="s">
        <v>98</v>
      </c>
      <c r="B59" s="10" t="s">
        <v>99</v>
      </c>
      <c r="C59" s="11">
        <f>C60</f>
        <v>176800</v>
      </c>
      <c r="D59" s="11">
        <f t="shared" ref="D59:E59" si="11">D60</f>
        <v>176800</v>
      </c>
      <c r="E59" s="11">
        <f t="shared" si="11"/>
        <v>176800</v>
      </c>
    </row>
    <row r="60" spans="1:5" ht="51" x14ac:dyDescent="0.2">
      <c r="A60" s="9" t="s">
        <v>100</v>
      </c>
      <c r="B60" s="10" t="s">
        <v>101</v>
      </c>
      <c r="C60" s="11">
        <v>176800</v>
      </c>
      <c r="D60" s="11">
        <v>176800</v>
      </c>
      <c r="E60" s="12">
        <v>176800</v>
      </c>
    </row>
    <row r="61" spans="1:5" s="3" customFormat="1" ht="76.5" x14ac:dyDescent="0.2">
      <c r="A61" s="9" t="s">
        <v>296</v>
      </c>
      <c r="B61" s="10" t="s">
        <v>298</v>
      </c>
      <c r="C61" s="11">
        <f>C62</f>
        <v>121334</v>
      </c>
      <c r="D61" s="11">
        <f>D62</f>
        <v>113807</v>
      </c>
      <c r="E61" s="12">
        <f>E62</f>
        <v>91228</v>
      </c>
    </row>
    <row r="62" spans="1:5" s="3" customFormat="1" ht="63.75" x14ac:dyDescent="0.2">
      <c r="A62" s="9" t="s">
        <v>297</v>
      </c>
      <c r="B62" s="10" t="s">
        <v>299</v>
      </c>
      <c r="C62" s="11">
        <v>121334</v>
      </c>
      <c r="D62" s="11">
        <v>113807</v>
      </c>
      <c r="E62" s="12">
        <v>91228</v>
      </c>
    </row>
    <row r="63" spans="1:5" x14ac:dyDescent="0.2">
      <c r="A63" s="5" t="s">
        <v>102</v>
      </c>
      <c r="B63" s="6" t="s">
        <v>103</v>
      </c>
      <c r="C63" s="7">
        <f>C64</f>
        <v>1997970</v>
      </c>
      <c r="D63" s="7">
        <f t="shared" ref="D63:E63" si="12">D64</f>
        <v>1997970</v>
      </c>
      <c r="E63" s="7">
        <f t="shared" si="12"/>
        <v>1997970</v>
      </c>
    </row>
    <row r="64" spans="1:5" x14ac:dyDescent="0.2">
      <c r="A64" s="9" t="s">
        <v>104</v>
      </c>
      <c r="B64" s="10" t="s">
        <v>105</v>
      </c>
      <c r="C64" s="11">
        <f>C65+C66+C67+C70</f>
        <v>1997970</v>
      </c>
      <c r="D64" s="11">
        <f t="shared" ref="D64:E64" si="13">D65+D66+D67+D70</f>
        <v>1997970</v>
      </c>
      <c r="E64" s="11">
        <f t="shared" si="13"/>
        <v>1997970</v>
      </c>
    </row>
    <row r="65" spans="1:5" ht="25.5" x14ac:dyDescent="0.2">
      <c r="A65" s="9" t="s">
        <v>106</v>
      </c>
      <c r="B65" s="10" t="s">
        <v>107</v>
      </c>
      <c r="C65" s="11">
        <f>216366-11868</f>
        <v>204498</v>
      </c>
      <c r="D65" s="11">
        <f t="shared" ref="D65:E65" si="14">216366-11868</f>
        <v>204498</v>
      </c>
      <c r="E65" s="11">
        <f t="shared" si="14"/>
        <v>204498</v>
      </c>
    </row>
    <row r="66" spans="1:5" x14ac:dyDescent="0.2">
      <c r="A66" s="9" t="s">
        <v>108</v>
      </c>
      <c r="B66" s="10" t="s">
        <v>109</v>
      </c>
      <c r="C66" s="11">
        <f>831432+289224+1</f>
        <v>1120657</v>
      </c>
      <c r="D66" s="11">
        <f t="shared" ref="D66:E66" si="15">831432+289224+1</f>
        <v>1120657</v>
      </c>
      <c r="E66" s="11">
        <f t="shared" si="15"/>
        <v>1120657</v>
      </c>
    </row>
    <row r="67" spans="1:5" x14ac:dyDescent="0.2">
      <c r="A67" s="9" t="s">
        <v>110</v>
      </c>
      <c r="B67" s="10" t="s">
        <v>111</v>
      </c>
      <c r="C67" s="11">
        <f>C68+C69</f>
        <v>672520</v>
      </c>
      <c r="D67" s="11">
        <f t="shared" ref="D67:E67" si="16">D68+D69</f>
        <v>672520</v>
      </c>
      <c r="E67" s="11">
        <f t="shared" si="16"/>
        <v>672520</v>
      </c>
    </row>
    <row r="68" spans="1:5" x14ac:dyDescent="0.2">
      <c r="A68" s="9" t="s">
        <v>112</v>
      </c>
      <c r="B68" s="10" t="s">
        <v>113</v>
      </c>
      <c r="C68" s="11">
        <f>174648-47130+2</f>
        <v>127520</v>
      </c>
      <c r="D68" s="11">
        <f t="shared" ref="D68:E68" si="17">174648-47130+2</f>
        <v>127520</v>
      </c>
      <c r="E68" s="11">
        <f t="shared" si="17"/>
        <v>127520</v>
      </c>
    </row>
    <row r="69" spans="1:5" x14ac:dyDescent="0.2">
      <c r="A69" s="9" t="s">
        <v>114</v>
      </c>
      <c r="B69" s="10" t="s">
        <v>115</v>
      </c>
      <c r="C69" s="11">
        <f>286314+258684+2</f>
        <v>545000</v>
      </c>
      <c r="D69" s="11">
        <f t="shared" ref="D69:E69" si="18">286314+258684+2</f>
        <v>545000</v>
      </c>
      <c r="E69" s="11">
        <f t="shared" si="18"/>
        <v>545000</v>
      </c>
    </row>
    <row r="70" spans="1:5" s="3" customFormat="1" ht="25.5" x14ac:dyDescent="0.2">
      <c r="A70" s="27" t="s">
        <v>300</v>
      </c>
      <c r="B70" s="28" t="s">
        <v>301</v>
      </c>
      <c r="C70" s="11">
        <f>0+294+1</f>
        <v>295</v>
      </c>
      <c r="D70" s="11">
        <f t="shared" ref="D70:E70" si="19">0+294+1</f>
        <v>295</v>
      </c>
      <c r="E70" s="11">
        <f t="shared" si="19"/>
        <v>295</v>
      </c>
    </row>
    <row r="71" spans="1:5" ht="25.5" x14ac:dyDescent="0.2">
      <c r="A71" s="5" t="s">
        <v>116</v>
      </c>
      <c r="B71" s="6" t="s">
        <v>117</v>
      </c>
      <c r="C71" s="7">
        <f>C72</f>
        <v>116349</v>
      </c>
      <c r="D71" s="7">
        <f t="shared" ref="D71:E73" si="20">D72</f>
        <v>116349</v>
      </c>
      <c r="E71" s="7">
        <f t="shared" si="20"/>
        <v>116349</v>
      </c>
    </row>
    <row r="72" spans="1:5" x14ac:dyDescent="0.2">
      <c r="A72" s="9" t="s">
        <v>118</v>
      </c>
      <c r="B72" s="10" t="s">
        <v>119</v>
      </c>
      <c r="C72" s="11">
        <f>C73</f>
        <v>116349</v>
      </c>
      <c r="D72" s="11">
        <f t="shared" si="20"/>
        <v>116349</v>
      </c>
      <c r="E72" s="11">
        <f t="shared" si="20"/>
        <v>116349</v>
      </c>
    </row>
    <row r="73" spans="1:5" x14ac:dyDescent="0.2">
      <c r="A73" s="9" t="s">
        <v>120</v>
      </c>
      <c r="B73" s="10" t="s">
        <v>121</v>
      </c>
      <c r="C73" s="11">
        <f>C74</f>
        <v>116349</v>
      </c>
      <c r="D73" s="11">
        <f t="shared" si="20"/>
        <v>116349</v>
      </c>
      <c r="E73" s="11">
        <f t="shared" si="20"/>
        <v>116349</v>
      </c>
    </row>
    <row r="74" spans="1:5" x14ac:dyDescent="0.2">
      <c r="A74" s="9" t="s">
        <v>122</v>
      </c>
      <c r="B74" s="10" t="s">
        <v>123</v>
      </c>
      <c r="C74" s="11">
        <v>116349</v>
      </c>
      <c r="D74" s="11">
        <v>116349</v>
      </c>
      <c r="E74" s="11">
        <v>116349</v>
      </c>
    </row>
    <row r="75" spans="1:5" ht="25.5" x14ac:dyDescent="0.2">
      <c r="A75" s="5" t="s">
        <v>124</v>
      </c>
      <c r="B75" s="6" t="s">
        <v>125</v>
      </c>
      <c r="C75" s="7">
        <f>C76+C79</f>
        <v>3163700</v>
      </c>
      <c r="D75" s="7">
        <f t="shared" ref="D75:E75" si="21">D76+D79</f>
        <v>3163700</v>
      </c>
      <c r="E75" s="7">
        <f t="shared" si="21"/>
        <v>3163700</v>
      </c>
    </row>
    <row r="76" spans="1:5" ht="51" x14ac:dyDescent="0.2">
      <c r="A76" s="9" t="s">
        <v>126</v>
      </c>
      <c r="B76" s="10" t="s">
        <v>127</v>
      </c>
      <c r="C76" s="11">
        <f>C77</f>
        <v>1561000</v>
      </c>
      <c r="D76" s="11">
        <f t="shared" ref="D76:E77" si="22">D77</f>
        <v>1561000</v>
      </c>
      <c r="E76" s="11">
        <f t="shared" si="22"/>
        <v>1561000</v>
      </c>
    </row>
    <row r="77" spans="1:5" ht="63.75" x14ac:dyDescent="0.2">
      <c r="A77" s="9" t="s">
        <v>128</v>
      </c>
      <c r="B77" s="10" t="s">
        <v>129</v>
      </c>
      <c r="C77" s="11">
        <f>C78</f>
        <v>1561000</v>
      </c>
      <c r="D77" s="11">
        <f t="shared" si="22"/>
        <v>1561000</v>
      </c>
      <c r="E77" s="11">
        <f t="shared" si="22"/>
        <v>1561000</v>
      </c>
    </row>
    <row r="78" spans="1:5" ht="63.75" x14ac:dyDescent="0.2">
      <c r="A78" s="9" t="s">
        <v>130</v>
      </c>
      <c r="B78" s="10" t="s">
        <v>131</v>
      </c>
      <c r="C78" s="11">
        <v>1561000</v>
      </c>
      <c r="D78" s="11">
        <v>1561000</v>
      </c>
      <c r="E78" s="11">
        <v>1561000</v>
      </c>
    </row>
    <row r="79" spans="1:5" ht="25.5" x14ac:dyDescent="0.2">
      <c r="A79" s="9" t="s">
        <v>132</v>
      </c>
      <c r="B79" s="10" t="s">
        <v>133</v>
      </c>
      <c r="C79" s="11">
        <f t="shared" ref="C79:E80" si="23">C80</f>
        <v>1602700</v>
      </c>
      <c r="D79" s="11">
        <f t="shared" si="23"/>
        <v>1602700</v>
      </c>
      <c r="E79" s="12">
        <f t="shared" si="23"/>
        <v>1602700</v>
      </c>
    </row>
    <row r="80" spans="1:5" ht="25.5" x14ac:dyDescent="0.2">
      <c r="A80" s="9" t="s">
        <v>134</v>
      </c>
      <c r="B80" s="10" t="s">
        <v>135</v>
      </c>
      <c r="C80" s="11">
        <f t="shared" si="23"/>
        <v>1602700</v>
      </c>
      <c r="D80" s="11">
        <f t="shared" si="23"/>
        <v>1602700</v>
      </c>
      <c r="E80" s="12">
        <f t="shared" si="23"/>
        <v>1602700</v>
      </c>
    </row>
    <row r="81" spans="1:5" ht="38.25" x14ac:dyDescent="0.2">
      <c r="A81" s="9" t="s">
        <v>136</v>
      </c>
      <c r="B81" s="10" t="s">
        <v>137</v>
      </c>
      <c r="C81" s="11">
        <v>1602700</v>
      </c>
      <c r="D81" s="11">
        <v>1602700</v>
      </c>
      <c r="E81" s="11">
        <v>1602700</v>
      </c>
    </row>
    <row r="82" spans="1:5" x14ac:dyDescent="0.2">
      <c r="A82" s="5" t="s">
        <v>138</v>
      </c>
      <c r="B82" s="6" t="s">
        <v>139</v>
      </c>
      <c r="C82" s="7">
        <f>C83+C106+C108+C110</f>
        <v>1029000</v>
      </c>
      <c r="D82" s="7">
        <f t="shared" ref="D82:E82" si="24">D83+D106+D108+D110</f>
        <v>1029000</v>
      </c>
      <c r="E82" s="7">
        <f t="shared" si="24"/>
        <v>1029000</v>
      </c>
    </row>
    <row r="83" spans="1:5" ht="25.5" x14ac:dyDescent="0.2">
      <c r="A83" s="9" t="s">
        <v>140</v>
      </c>
      <c r="B83" s="10" t="s">
        <v>141</v>
      </c>
      <c r="C83" s="11">
        <f>C84+C86+C88+C90+C92+C94+C96+C98+C100+C102+C104</f>
        <v>1001000</v>
      </c>
      <c r="D83" s="11">
        <f t="shared" ref="D83:E83" si="25">D84+D86+D88+D90+D92+D94+D96+D98+D100+D102+D104</f>
        <v>1001000</v>
      </c>
      <c r="E83" s="11">
        <f t="shared" si="25"/>
        <v>1001000</v>
      </c>
    </row>
    <row r="84" spans="1:5" ht="38.25" x14ac:dyDescent="0.2">
      <c r="A84" s="9" t="s">
        <v>142</v>
      </c>
      <c r="B84" s="10" t="s">
        <v>143</v>
      </c>
      <c r="C84" s="11">
        <f>C85</f>
        <v>12000</v>
      </c>
      <c r="D84" s="11">
        <f>D85</f>
        <v>12000</v>
      </c>
      <c r="E84" s="12">
        <f>E85</f>
        <v>12000</v>
      </c>
    </row>
    <row r="85" spans="1:5" ht="51" x14ac:dyDescent="0.2">
      <c r="A85" s="9" t="s">
        <v>144</v>
      </c>
      <c r="B85" s="10" t="s">
        <v>145</v>
      </c>
      <c r="C85" s="11">
        <v>12000</v>
      </c>
      <c r="D85" s="11">
        <v>12000</v>
      </c>
      <c r="E85" s="12">
        <v>12000</v>
      </c>
    </row>
    <row r="86" spans="1:5" ht="51" x14ac:dyDescent="0.2">
      <c r="A86" s="9" t="s">
        <v>146</v>
      </c>
      <c r="B86" s="10" t="s">
        <v>147</v>
      </c>
      <c r="C86" s="11">
        <f>C87</f>
        <v>91000</v>
      </c>
      <c r="D86" s="11">
        <f>D87</f>
        <v>91000</v>
      </c>
      <c r="E86" s="12">
        <f>E87</f>
        <v>91000</v>
      </c>
    </row>
    <row r="87" spans="1:5" ht="76.5" x14ac:dyDescent="0.2">
      <c r="A87" s="9" t="s">
        <v>148</v>
      </c>
      <c r="B87" s="10" t="s">
        <v>149</v>
      </c>
      <c r="C87" s="11">
        <v>91000</v>
      </c>
      <c r="D87" s="11">
        <v>91000</v>
      </c>
      <c r="E87" s="12">
        <v>91000</v>
      </c>
    </row>
    <row r="88" spans="1:5" ht="38.25" x14ac:dyDescent="0.2">
      <c r="A88" s="9" t="s">
        <v>150</v>
      </c>
      <c r="B88" s="10" t="s">
        <v>151</v>
      </c>
      <c r="C88" s="11">
        <f>C89</f>
        <v>25000</v>
      </c>
      <c r="D88" s="11">
        <f>D89</f>
        <v>25000</v>
      </c>
      <c r="E88" s="12">
        <f>E89</f>
        <v>25000</v>
      </c>
    </row>
    <row r="89" spans="1:5" ht="51" x14ac:dyDescent="0.2">
      <c r="A89" s="9" t="s">
        <v>152</v>
      </c>
      <c r="B89" s="10" t="s">
        <v>153</v>
      </c>
      <c r="C89" s="11">
        <v>25000</v>
      </c>
      <c r="D89" s="11">
        <v>25000</v>
      </c>
      <c r="E89" s="12">
        <v>25000</v>
      </c>
    </row>
    <row r="90" spans="1:5" ht="51" x14ac:dyDescent="0.2">
      <c r="A90" s="9" t="s">
        <v>154</v>
      </c>
      <c r="B90" s="10" t="s">
        <v>155</v>
      </c>
      <c r="C90" s="11">
        <f>C91</f>
        <v>14000</v>
      </c>
      <c r="D90" s="11">
        <f>D91</f>
        <v>14000</v>
      </c>
      <c r="E90" s="12">
        <f>E91</f>
        <v>14000</v>
      </c>
    </row>
    <row r="91" spans="1:5" ht="63.75" x14ac:dyDescent="0.2">
      <c r="A91" s="9" t="s">
        <v>156</v>
      </c>
      <c r="B91" s="10" t="s">
        <v>157</v>
      </c>
      <c r="C91" s="11">
        <v>14000</v>
      </c>
      <c r="D91" s="11">
        <v>14000</v>
      </c>
      <c r="E91" s="12">
        <v>14000</v>
      </c>
    </row>
    <row r="92" spans="1:5" ht="38.25" x14ac:dyDescent="0.2">
      <c r="A92" s="9" t="s">
        <v>158</v>
      </c>
      <c r="B92" s="10" t="s">
        <v>159</v>
      </c>
      <c r="C92" s="11">
        <f>C93</f>
        <v>1000</v>
      </c>
      <c r="D92" s="11">
        <f>D93</f>
        <v>1000</v>
      </c>
      <c r="E92" s="12">
        <f>E93</f>
        <v>1000</v>
      </c>
    </row>
    <row r="93" spans="1:5" ht="51" x14ac:dyDescent="0.2">
      <c r="A93" s="9" t="s">
        <v>160</v>
      </c>
      <c r="B93" s="10" t="s">
        <v>161</v>
      </c>
      <c r="C93" s="11">
        <v>1000</v>
      </c>
      <c r="D93" s="11">
        <v>1000</v>
      </c>
      <c r="E93" s="12">
        <v>1000</v>
      </c>
    </row>
    <row r="94" spans="1:5" ht="51" x14ac:dyDescent="0.2">
      <c r="A94" s="9" t="s">
        <v>162</v>
      </c>
      <c r="B94" s="10" t="s">
        <v>163</v>
      </c>
      <c r="C94" s="11">
        <f>C95</f>
        <v>151000</v>
      </c>
      <c r="D94" s="11">
        <f>D95</f>
        <v>151000</v>
      </c>
      <c r="E94" s="12">
        <f>E95</f>
        <v>151000</v>
      </c>
    </row>
    <row r="95" spans="1:5" ht="63.75" x14ac:dyDescent="0.2">
      <c r="A95" s="9" t="s">
        <v>164</v>
      </c>
      <c r="B95" s="10" t="s">
        <v>165</v>
      </c>
      <c r="C95" s="11">
        <v>151000</v>
      </c>
      <c r="D95" s="11">
        <v>151000</v>
      </c>
      <c r="E95" s="11">
        <v>151000</v>
      </c>
    </row>
    <row r="96" spans="1:5" ht="51" x14ac:dyDescent="0.2">
      <c r="A96" s="9" t="s">
        <v>166</v>
      </c>
      <c r="B96" s="10" t="s">
        <v>167</v>
      </c>
      <c r="C96" s="11">
        <f>C97</f>
        <v>13000</v>
      </c>
      <c r="D96" s="11">
        <f>D97</f>
        <v>13000</v>
      </c>
      <c r="E96" s="12">
        <f>E97</f>
        <v>13000</v>
      </c>
    </row>
    <row r="97" spans="1:5" ht="76.5" x14ac:dyDescent="0.2">
      <c r="A97" s="9" t="s">
        <v>168</v>
      </c>
      <c r="B97" s="10" t="s">
        <v>169</v>
      </c>
      <c r="C97" s="11">
        <v>13000</v>
      </c>
      <c r="D97" s="11">
        <v>13000</v>
      </c>
      <c r="E97" s="12">
        <v>13000</v>
      </c>
    </row>
    <row r="98" spans="1:5" ht="38.25" x14ac:dyDescent="0.2">
      <c r="A98" s="9" t="s">
        <v>170</v>
      </c>
      <c r="B98" s="10" t="s">
        <v>171</v>
      </c>
      <c r="C98" s="11">
        <f>C99</f>
        <v>3000</v>
      </c>
      <c r="D98" s="11">
        <f>D99</f>
        <v>3000</v>
      </c>
      <c r="E98" s="12">
        <f>E99</f>
        <v>3000</v>
      </c>
    </row>
    <row r="99" spans="1:5" ht="63.75" x14ac:dyDescent="0.2">
      <c r="A99" s="9" t="s">
        <v>172</v>
      </c>
      <c r="B99" s="10" t="s">
        <v>173</v>
      </c>
      <c r="C99" s="11">
        <v>3000</v>
      </c>
      <c r="D99" s="11">
        <v>3000</v>
      </c>
      <c r="E99" s="12">
        <v>3000</v>
      </c>
    </row>
    <row r="100" spans="1:5" ht="38.25" x14ac:dyDescent="0.2">
      <c r="A100" s="9" t="s">
        <v>174</v>
      </c>
      <c r="B100" s="10" t="s">
        <v>175</v>
      </c>
      <c r="C100" s="11">
        <f>C101</f>
        <v>351000</v>
      </c>
      <c r="D100" s="11">
        <f>D101</f>
        <v>351000</v>
      </c>
      <c r="E100" s="12">
        <f>E101</f>
        <v>351000</v>
      </c>
    </row>
    <row r="101" spans="1:5" ht="51" x14ac:dyDescent="0.2">
      <c r="A101" s="9" t="s">
        <v>176</v>
      </c>
      <c r="B101" s="10" t="s">
        <v>177</v>
      </c>
      <c r="C101" s="11">
        <v>351000</v>
      </c>
      <c r="D101" s="11">
        <v>351000</v>
      </c>
      <c r="E101" s="12">
        <v>351000</v>
      </c>
    </row>
    <row r="102" spans="1:5" ht="51" x14ac:dyDescent="0.2">
      <c r="A102" s="9" t="s">
        <v>178</v>
      </c>
      <c r="B102" s="10" t="s">
        <v>179</v>
      </c>
      <c r="C102" s="11">
        <f>C103</f>
        <v>251000</v>
      </c>
      <c r="D102" s="11">
        <f>D103</f>
        <v>251000</v>
      </c>
      <c r="E102" s="12">
        <f>E103</f>
        <v>251000</v>
      </c>
    </row>
    <row r="103" spans="1:5" ht="63.75" x14ac:dyDescent="0.2">
      <c r="A103" s="9" t="s">
        <v>180</v>
      </c>
      <c r="B103" s="10" t="s">
        <v>181</v>
      </c>
      <c r="C103" s="11">
        <v>251000</v>
      </c>
      <c r="D103" s="11">
        <v>251000</v>
      </c>
      <c r="E103" s="12">
        <v>251000</v>
      </c>
    </row>
    <row r="104" spans="1:5" ht="76.5" x14ac:dyDescent="0.2">
      <c r="A104" s="9" t="s">
        <v>271</v>
      </c>
      <c r="B104" s="10" t="s">
        <v>272</v>
      </c>
      <c r="C104" s="11">
        <f>C105</f>
        <v>89000</v>
      </c>
      <c r="D104" s="11">
        <f>D105</f>
        <v>89000</v>
      </c>
      <c r="E104" s="12">
        <f>E105</f>
        <v>89000</v>
      </c>
    </row>
    <row r="105" spans="1:5" ht="102" x14ac:dyDescent="0.2">
      <c r="A105" s="29" t="s">
        <v>270</v>
      </c>
      <c r="B105" s="10" t="s">
        <v>273</v>
      </c>
      <c r="C105" s="11">
        <v>89000</v>
      </c>
      <c r="D105" s="11">
        <v>89000</v>
      </c>
      <c r="E105" s="12">
        <v>89000</v>
      </c>
    </row>
    <row r="106" spans="1:5" s="3" customFormat="1" ht="25.5" x14ac:dyDescent="0.2">
      <c r="A106" s="29" t="s">
        <v>292</v>
      </c>
      <c r="B106" s="10" t="s">
        <v>294</v>
      </c>
      <c r="C106" s="11">
        <f>C107</f>
        <v>2000</v>
      </c>
      <c r="D106" s="11">
        <f>D107</f>
        <v>2000</v>
      </c>
      <c r="E106" s="12">
        <f>E107</f>
        <v>2000</v>
      </c>
    </row>
    <row r="107" spans="1:5" s="3" customFormat="1" ht="38.25" x14ac:dyDescent="0.2">
      <c r="A107" s="29" t="s">
        <v>293</v>
      </c>
      <c r="B107" s="10" t="s">
        <v>295</v>
      </c>
      <c r="C107" s="11">
        <v>2000</v>
      </c>
      <c r="D107" s="11">
        <v>2000</v>
      </c>
      <c r="E107" s="12">
        <v>2000</v>
      </c>
    </row>
    <row r="108" spans="1:5" s="3" customFormat="1" ht="51" x14ac:dyDescent="0.2">
      <c r="A108" s="29" t="s">
        <v>302</v>
      </c>
      <c r="B108" s="10" t="s">
        <v>303</v>
      </c>
      <c r="C108" s="11">
        <f>C109</f>
        <v>5000</v>
      </c>
      <c r="D108" s="11">
        <f>D109</f>
        <v>5000</v>
      </c>
      <c r="E108" s="12">
        <f>E109</f>
        <v>5000</v>
      </c>
    </row>
    <row r="109" spans="1:5" s="3" customFormat="1" ht="38.25" x14ac:dyDescent="0.2">
      <c r="A109" s="29" t="s">
        <v>304</v>
      </c>
      <c r="B109" s="10" t="s">
        <v>305</v>
      </c>
      <c r="C109" s="11">
        <v>5000</v>
      </c>
      <c r="D109" s="11">
        <v>5000</v>
      </c>
      <c r="E109" s="12">
        <v>5000</v>
      </c>
    </row>
    <row r="110" spans="1:5" s="3" customFormat="1" x14ac:dyDescent="0.2">
      <c r="A110" s="29" t="s">
        <v>281</v>
      </c>
      <c r="B110" s="10" t="s">
        <v>282</v>
      </c>
      <c r="C110" s="11">
        <f t="shared" ref="C110:E111" si="26">C111</f>
        <v>21000</v>
      </c>
      <c r="D110" s="11">
        <f t="shared" si="26"/>
        <v>21000</v>
      </c>
      <c r="E110" s="12">
        <f t="shared" si="26"/>
        <v>21000</v>
      </c>
    </row>
    <row r="111" spans="1:5" s="3" customFormat="1" ht="51" x14ac:dyDescent="0.2">
      <c r="A111" s="29" t="s">
        <v>278</v>
      </c>
      <c r="B111" s="10" t="s">
        <v>280</v>
      </c>
      <c r="C111" s="11">
        <f t="shared" si="26"/>
        <v>21000</v>
      </c>
      <c r="D111" s="11">
        <f t="shared" si="26"/>
        <v>21000</v>
      </c>
      <c r="E111" s="12">
        <f t="shared" si="26"/>
        <v>21000</v>
      </c>
    </row>
    <row r="112" spans="1:5" s="3" customFormat="1" ht="51" x14ac:dyDescent="0.2">
      <c r="A112" s="29" t="s">
        <v>279</v>
      </c>
      <c r="B112" s="10" t="s">
        <v>283</v>
      </c>
      <c r="C112" s="11">
        <v>21000</v>
      </c>
      <c r="D112" s="11">
        <v>21000</v>
      </c>
      <c r="E112" s="12">
        <v>21000</v>
      </c>
    </row>
    <row r="113" spans="1:5" x14ac:dyDescent="0.2">
      <c r="A113" s="5" t="s">
        <v>182</v>
      </c>
      <c r="B113" s="6" t="s">
        <v>183</v>
      </c>
      <c r="C113" s="7">
        <f>C114+C116</f>
        <v>844767</v>
      </c>
      <c r="D113" s="7">
        <f t="shared" ref="D113:E113" si="27">D114+D116</f>
        <v>3400</v>
      </c>
      <c r="E113" s="7">
        <f t="shared" si="27"/>
        <v>3400</v>
      </c>
    </row>
    <row r="114" spans="1:5" x14ac:dyDescent="0.2">
      <c r="A114" s="9" t="s">
        <v>184</v>
      </c>
      <c r="B114" s="10" t="s">
        <v>185</v>
      </c>
      <c r="C114" s="11">
        <f>C115</f>
        <v>3400</v>
      </c>
      <c r="D114" s="11">
        <f t="shared" ref="D114:E114" si="28">D115</f>
        <v>3400</v>
      </c>
      <c r="E114" s="11">
        <f t="shared" si="28"/>
        <v>3400</v>
      </c>
    </row>
    <row r="115" spans="1:5" x14ac:dyDescent="0.2">
      <c r="A115" s="9" t="s">
        <v>186</v>
      </c>
      <c r="B115" s="10" t="s">
        <v>187</v>
      </c>
      <c r="C115" s="11">
        <v>3400</v>
      </c>
      <c r="D115" s="11">
        <v>3400</v>
      </c>
      <c r="E115" s="12">
        <v>3400</v>
      </c>
    </row>
    <row r="116" spans="1:5" s="3" customFormat="1" x14ac:dyDescent="0.2">
      <c r="A116" s="9" t="s">
        <v>306</v>
      </c>
      <c r="B116" s="10" t="s">
        <v>308</v>
      </c>
      <c r="C116" s="11">
        <f>C117</f>
        <v>841367</v>
      </c>
      <c r="D116" s="11">
        <f>D117</f>
        <v>0</v>
      </c>
      <c r="E116" s="12">
        <f>E117</f>
        <v>0</v>
      </c>
    </row>
    <row r="117" spans="1:5" s="3" customFormat="1" x14ac:dyDescent="0.2">
      <c r="A117" s="9" t="s">
        <v>307</v>
      </c>
      <c r="B117" s="10" t="s">
        <v>309</v>
      </c>
      <c r="C117" s="11">
        <f>342550+498817</f>
        <v>841367</v>
      </c>
      <c r="D117" s="11">
        <v>0</v>
      </c>
      <c r="E117" s="11">
        <v>0</v>
      </c>
    </row>
    <row r="118" spans="1:5" x14ac:dyDescent="0.2">
      <c r="A118" s="22" t="s">
        <v>188</v>
      </c>
      <c r="B118" s="23" t="s">
        <v>189</v>
      </c>
      <c r="C118" s="24">
        <f>C119</f>
        <v>1022443189</v>
      </c>
      <c r="D118" s="24">
        <f t="shared" ref="D118" si="29">D119</f>
        <v>564736161.28999996</v>
      </c>
      <c r="E118" s="24">
        <f>E119</f>
        <v>518375916</v>
      </c>
    </row>
    <row r="119" spans="1:5" ht="25.5" x14ac:dyDescent="0.2">
      <c r="A119" s="5" t="s">
        <v>190</v>
      </c>
      <c r="B119" s="6" t="s">
        <v>191</v>
      </c>
      <c r="C119" s="7">
        <f>C120+C123+C140+C155</f>
        <v>1022443189</v>
      </c>
      <c r="D119" s="7">
        <f>D120+D123+D140+D155</f>
        <v>564736161.28999996</v>
      </c>
      <c r="E119" s="7">
        <f>E120+E123+E140+E155</f>
        <v>518375916</v>
      </c>
    </row>
    <row r="120" spans="1:5" x14ac:dyDescent="0.2">
      <c r="A120" s="9" t="s">
        <v>192</v>
      </c>
      <c r="B120" s="6" t="s">
        <v>193</v>
      </c>
      <c r="C120" s="11">
        <f>C121</f>
        <v>218756000</v>
      </c>
      <c r="D120" s="11">
        <f>D121</f>
        <v>51537000</v>
      </c>
      <c r="E120" s="11">
        <f t="shared" ref="D120:E121" si="30">E121</f>
        <v>50884000</v>
      </c>
    </row>
    <row r="121" spans="1:5" x14ac:dyDescent="0.2">
      <c r="A121" s="9" t="s">
        <v>194</v>
      </c>
      <c r="B121" s="10" t="s">
        <v>195</v>
      </c>
      <c r="C121" s="11">
        <f>C122</f>
        <v>218756000</v>
      </c>
      <c r="D121" s="11">
        <f t="shared" si="30"/>
        <v>51537000</v>
      </c>
      <c r="E121" s="11">
        <f t="shared" si="30"/>
        <v>50884000</v>
      </c>
    </row>
    <row r="122" spans="1:5" ht="25.5" x14ac:dyDescent="0.2">
      <c r="A122" s="9" t="s">
        <v>196</v>
      </c>
      <c r="B122" s="10" t="s">
        <v>197</v>
      </c>
      <c r="C122" s="11">
        <f>181904000+36852000</f>
        <v>218756000</v>
      </c>
      <c r="D122" s="11">
        <v>51537000</v>
      </c>
      <c r="E122" s="11">
        <v>50884000</v>
      </c>
    </row>
    <row r="123" spans="1:5" ht="25.5" x14ac:dyDescent="0.2">
      <c r="A123" s="9" t="s">
        <v>198</v>
      </c>
      <c r="B123" s="10" t="s">
        <v>199</v>
      </c>
      <c r="C123" s="11">
        <f>C124+C126+C128+C130+C132+C134+C136+C138</f>
        <v>359108489</v>
      </c>
      <c r="D123" s="11">
        <f>D124+D126+D128+D130+D132+D134+D136+D138</f>
        <v>94756061.290000007</v>
      </c>
      <c r="E123" s="11">
        <f>E124+E126+E128+E130+E132+E134+E136+E138</f>
        <v>49251716</v>
      </c>
    </row>
    <row r="124" spans="1:5" s="3" customFormat="1" ht="51" x14ac:dyDescent="0.2">
      <c r="A124" s="27" t="s">
        <v>284</v>
      </c>
      <c r="B124" s="28" t="s">
        <v>285</v>
      </c>
      <c r="C124" s="30">
        <f>C125</f>
        <v>15072600</v>
      </c>
      <c r="D124" s="30">
        <f>D125</f>
        <v>15072600</v>
      </c>
      <c r="E124" s="30">
        <f>E125</f>
        <v>15072600</v>
      </c>
    </row>
    <row r="125" spans="1:5" s="3" customFormat="1" ht="63.75" x14ac:dyDescent="0.2">
      <c r="A125" s="27" t="s">
        <v>286</v>
      </c>
      <c r="B125" s="28" t="s">
        <v>287</v>
      </c>
      <c r="C125" s="30">
        <f>0+15072600</f>
        <v>15072600</v>
      </c>
      <c r="D125" s="30">
        <f>0+15072600</f>
        <v>15072600</v>
      </c>
      <c r="E125" s="30">
        <f>0+15072600</f>
        <v>15072600</v>
      </c>
    </row>
    <row r="126" spans="1:5" ht="76.5" x14ac:dyDescent="0.2">
      <c r="A126" s="9" t="s">
        <v>200</v>
      </c>
      <c r="B126" s="10" t="s">
        <v>201</v>
      </c>
      <c r="C126" s="11">
        <f>C127</f>
        <v>275942295</v>
      </c>
      <c r="D126" s="11">
        <f>D127</f>
        <v>55627705.290000007</v>
      </c>
      <c r="E126" s="12">
        <f>E127</f>
        <v>11085093</v>
      </c>
    </row>
    <row r="127" spans="1:5" ht="76.5" x14ac:dyDescent="0.2">
      <c r="A127" s="9" t="s">
        <v>202</v>
      </c>
      <c r="B127" s="10" t="s">
        <v>203</v>
      </c>
      <c r="C127" s="11">
        <f>235026393+40915902</f>
        <v>275942295</v>
      </c>
      <c r="D127" s="11">
        <f>138275875-82648169.71</f>
        <v>55627705.290000007</v>
      </c>
      <c r="E127" s="12">
        <f>69396760-58311667</f>
        <v>11085093</v>
      </c>
    </row>
    <row r="128" spans="1:5" ht="63.75" x14ac:dyDescent="0.2">
      <c r="A128" s="9" t="s">
        <v>204</v>
      </c>
      <c r="B128" s="10" t="s">
        <v>205</v>
      </c>
      <c r="C128" s="11">
        <f>C129</f>
        <v>11737894</v>
      </c>
      <c r="D128" s="11">
        <f>D129</f>
        <v>2295556</v>
      </c>
      <c r="E128" s="12">
        <f>E129</f>
        <v>461723</v>
      </c>
    </row>
    <row r="129" spans="1:5" ht="63.75" x14ac:dyDescent="0.2">
      <c r="A129" s="9" t="s">
        <v>206</v>
      </c>
      <c r="B129" s="10" t="s">
        <v>207</v>
      </c>
      <c r="C129" s="11">
        <f>9935795+1802099</f>
        <v>11737894</v>
      </c>
      <c r="D129" s="11">
        <f>5703880-3408324</f>
        <v>2295556</v>
      </c>
      <c r="E129" s="12">
        <f>2724982-2263259</f>
        <v>461723</v>
      </c>
    </row>
    <row r="130" spans="1:5" ht="38.25" x14ac:dyDescent="0.2">
      <c r="A130" s="9" t="s">
        <v>208</v>
      </c>
      <c r="B130" s="10" t="s">
        <v>209</v>
      </c>
      <c r="C130" s="11">
        <f>C131</f>
        <v>23368700</v>
      </c>
      <c r="D130" s="11">
        <f t="shared" ref="D130:E130" si="31">D131</f>
        <v>0</v>
      </c>
      <c r="E130" s="11">
        <f t="shared" si="31"/>
        <v>0</v>
      </c>
    </row>
    <row r="131" spans="1:5" ht="38.25" x14ac:dyDescent="0.2">
      <c r="A131" s="9" t="s">
        <v>210</v>
      </c>
      <c r="B131" s="10" t="s">
        <v>211</v>
      </c>
      <c r="C131" s="11">
        <f>5874700+17494000</f>
        <v>23368700</v>
      </c>
      <c r="D131" s="11">
        <v>0</v>
      </c>
      <c r="E131" s="12">
        <v>0</v>
      </c>
    </row>
    <row r="132" spans="1:5" s="3" customFormat="1" ht="25.5" x14ac:dyDescent="0.2">
      <c r="A132" s="27" t="s">
        <v>288</v>
      </c>
      <c r="B132" s="28" t="s">
        <v>289</v>
      </c>
      <c r="C132" s="11">
        <f>C133</f>
        <v>5505000</v>
      </c>
      <c r="D132" s="11">
        <f>D133</f>
        <v>6303300</v>
      </c>
      <c r="E132" s="12">
        <f>E133</f>
        <v>7632800</v>
      </c>
    </row>
    <row r="133" spans="1:5" s="3" customFormat="1" ht="25.5" x14ac:dyDescent="0.2">
      <c r="A133" s="27" t="s">
        <v>290</v>
      </c>
      <c r="B133" s="28" t="s">
        <v>291</v>
      </c>
      <c r="C133" s="11">
        <f>0+5505000</f>
        <v>5505000</v>
      </c>
      <c r="D133" s="11">
        <f>0+6303300</f>
        <v>6303300</v>
      </c>
      <c r="E133" s="12">
        <f>0+7632800</f>
        <v>7632800</v>
      </c>
    </row>
    <row r="134" spans="1:5" ht="25.5" x14ac:dyDescent="0.2">
      <c r="A134" s="9" t="s">
        <v>212</v>
      </c>
      <c r="B134" s="10" t="s">
        <v>213</v>
      </c>
      <c r="C134" s="11">
        <f>C135</f>
        <v>14386700</v>
      </c>
      <c r="D134" s="11">
        <f>D135</f>
        <v>14999500</v>
      </c>
      <c r="E134" s="12">
        <f>E135</f>
        <v>14999500</v>
      </c>
    </row>
    <row r="135" spans="1:5" ht="25.5" x14ac:dyDescent="0.2">
      <c r="A135" s="9" t="s">
        <v>214</v>
      </c>
      <c r="B135" s="10" t="s">
        <v>215</v>
      </c>
      <c r="C135" s="11">
        <f>18266000-3879300</f>
        <v>14386700</v>
      </c>
      <c r="D135" s="11">
        <v>14999500</v>
      </c>
      <c r="E135" s="12">
        <v>14999500</v>
      </c>
    </row>
    <row r="136" spans="1:5" s="3" customFormat="1" ht="25.5" x14ac:dyDescent="0.2">
      <c r="A136" s="9" t="s">
        <v>276</v>
      </c>
      <c r="B136" s="10" t="s">
        <v>274</v>
      </c>
      <c r="C136" s="11">
        <f>C137</f>
        <v>0</v>
      </c>
      <c r="D136" s="11">
        <f>D137</f>
        <v>457400</v>
      </c>
      <c r="E136" s="12">
        <f>E137</f>
        <v>0</v>
      </c>
    </row>
    <row r="137" spans="1:5" s="3" customFormat="1" ht="25.5" x14ac:dyDescent="0.2">
      <c r="A137" s="9" t="s">
        <v>277</v>
      </c>
      <c r="B137" s="10" t="s">
        <v>275</v>
      </c>
      <c r="C137" s="11">
        <v>0</v>
      </c>
      <c r="D137" s="11">
        <v>457400</v>
      </c>
      <c r="E137" s="12">
        <v>0</v>
      </c>
    </row>
    <row r="138" spans="1:5" x14ac:dyDescent="0.2">
      <c r="A138" s="9" t="s">
        <v>216</v>
      </c>
      <c r="B138" s="10" t="s">
        <v>217</v>
      </c>
      <c r="C138" s="11">
        <f>C139</f>
        <v>13095300</v>
      </c>
      <c r="D138" s="11">
        <f>D139</f>
        <v>0</v>
      </c>
      <c r="E138" s="12">
        <f>E139</f>
        <v>0</v>
      </c>
    </row>
    <row r="139" spans="1:5" x14ac:dyDescent="0.2">
      <c r="A139" s="9" t="s">
        <v>218</v>
      </c>
      <c r="B139" s="10" t="s">
        <v>219</v>
      </c>
      <c r="C139" s="11">
        <f>3638500+2445500+3132000+3879300</f>
        <v>13095300</v>
      </c>
      <c r="D139" s="11">
        <v>0</v>
      </c>
      <c r="E139" s="12">
        <v>0</v>
      </c>
    </row>
    <row r="140" spans="1:5" x14ac:dyDescent="0.2">
      <c r="A140" s="9" t="s">
        <v>220</v>
      </c>
      <c r="B140" s="6" t="s">
        <v>221</v>
      </c>
      <c r="C140" s="11">
        <f>C141+C143+C145+C147+C149+C151+C153</f>
        <v>417267900</v>
      </c>
      <c r="D140" s="11">
        <f>D141+D143+D145+D147+D149+D151+D153</f>
        <v>391132300</v>
      </c>
      <c r="E140" s="11">
        <f>E141+E143+E145+E147+E149+E151+E153</f>
        <v>390929400</v>
      </c>
    </row>
    <row r="141" spans="1:5" ht="25.5" x14ac:dyDescent="0.2">
      <c r="A141" s="9" t="s">
        <v>222</v>
      </c>
      <c r="B141" s="10" t="s">
        <v>223</v>
      </c>
      <c r="C141" s="11">
        <f>C142</f>
        <v>396427500</v>
      </c>
      <c r="D141" s="11">
        <f>D142</f>
        <v>370107300</v>
      </c>
      <c r="E141" s="12">
        <f>E142</f>
        <v>370107300</v>
      </c>
    </row>
    <row r="142" spans="1:5" ht="25.5" x14ac:dyDescent="0.2">
      <c r="A142" s="9" t="s">
        <v>224</v>
      </c>
      <c r="B142" s="10" t="s">
        <v>225</v>
      </c>
      <c r="C142" s="11">
        <f>359430700+35796400+343500+856900</f>
        <v>396427500</v>
      </c>
      <c r="D142" s="11">
        <f>358440400+10466500+343500+856900</f>
        <v>370107300</v>
      </c>
      <c r="E142" s="12">
        <f>358440400+10466500+343500+856900</f>
        <v>370107300</v>
      </c>
    </row>
    <row r="143" spans="1:5" ht="51" x14ac:dyDescent="0.2">
      <c r="A143" s="9" t="s">
        <v>226</v>
      </c>
      <c r="B143" s="10" t="s">
        <v>227</v>
      </c>
      <c r="C143" s="11">
        <f>C144</f>
        <v>5789900</v>
      </c>
      <c r="D143" s="11">
        <f>D144</f>
        <v>5789900</v>
      </c>
      <c r="E143" s="12">
        <f>E144</f>
        <v>5789900</v>
      </c>
    </row>
    <row r="144" spans="1:5" ht="51" x14ac:dyDescent="0.2">
      <c r="A144" s="9" t="s">
        <v>228</v>
      </c>
      <c r="B144" s="10" t="s">
        <v>229</v>
      </c>
      <c r="C144" s="11">
        <v>5789900</v>
      </c>
      <c r="D144" s="11">
        <v>5789900</v>
      </c>
      <c r="E144" s="12">
        <v>5789900</v>
      </c>
    </row>
    <row r="145" spans="1:5" ht="51" x14ac:dyDescent="0.2">
      <c r="A145" s="9" t="s">
        <v>230</v>
      </c>
      <c r="B145" s="10" t="s">
        <v>231</v>
      </c>
      <c r="C145" s="11">
        <f>C146</f>
        <v>9153600</v>
      </c>
      <c r="D145" s="11">
        <f>D146</f>
        <v>9127100</v>
      </c>
      <c r="E145" s="12">
        <f>E146</f>
        <v>9127100</v>
      </c>
    </row>
    <row r="146" spans="1:5" ht="51" x14ac:dyDescent="0.2">
      <c r="A146" s="9" t="s">
        <v>232</v>
      </c>
      <c r="B146" s="10" t="s">
        <v>233</v>
      </c>
      <c r="C146" s="11">
        <f>19593600-10440000</f>
        <v>9153600</v>
      </c>
      <c r="D146" s="11">
        <f>19593600-10466500</f>
        <v>9127100</v>
      </c>
      <c r="E146" s="12">
        <f>19593600-10466500</f>
        <v>9127100</v>
      </c>
    </row>
    <row r="147" spans="1:5" ht="38.25" x14ac:dyDescent="0.2">
      <c r="A147" s="9" t="s">
        <v>234</v>
      </c>
      <c r="B147" s="10" t="s">
        <v>235</v>
      </c>
      <c r="C147" s="11">
        <f>C148</f>
        <v>72500</v>
      </c>
      <c r="D147" s="11">
        <f>D148</f>
        <v>259200</v>
      </c>
      <c r="E147" s="12">
        <f>E148</f>
        <v>31700</v>
      </c>
    </row>
    <row r="148" spans="1:5" ht="38.25" x14ac:dyDescent="0.2">
      <c r="A148" s="9" t="s">
        <v>236</v>
      </c>
      <c r="B148" s="10" t="s">
        <v>237</v>
      </c>
      <c r="C148" s="11">
        <v>72500</v>
      </c>
      <c r="D148" s="11">
        <v>259200</v>
      </c>
      <c r="E148" s="12">
        <v>31700</v>
      </c>
    </row>
    <row r="149" spans="1:5" ht="25.5" x14ac:dyDescent="0.2">
      <c r="A149" s="9" t="s">
        <v>238</v>
      </c>
      <c r="B149" s="10" t="s">
        <v>239</v>
      </c>
      <c r="C149" s="11">
        <f>C150</f>
        <v>585700</v>
      </c>
      <c r="D149" s="11">
        <f>D150</f>
        <v>615000</v>
      </c>
      <c r="E149" s="12">
        <f>E150</f>
        <v>639600</v>
      </c>
    </row>
    <row r="150" spans="1:5" ht="38.25" x14ac:dyDescent="0.2">
      <c r="A150" s="9" t="s">
        <v>240</v>
      </c>
      <c r="B150" s="10" t="s">
        <v>241</v>
      </c>
      <c r="C150" s="11">
        <v>585700</v>
      </c>
      <c r="D150" s="11">
        <v>615000</v>
      </c>
      <c r="E150" s="12">
        <v>639600</v>
      </c>
    </row>
    <row r="151" spans="1:5" ht="25.5" x14ac:dyDescent="0.2">
      <c r="A151" s="9" t="s">
        <v>242</v>
      </c>
      <c r="B151" s="10" t="s">
        <v>243</v>
      </c>
      <c r="C151" s="11">
        <f>C152</f>
        <v>2081400</v>
      </c>
      <c r="D151" s="11">
        <f>D152</f>
        <v>2081400</v>
      </c>
      <c r="E151" s="12">
        <f>E152</f>
        <v>2081400</v>
      </c>
    </row>
    <row r="152" spans="1:5" ht="25.5" x14ac:dyDescent="0.2">
      <c r="A152" s="9" t="s">
        <v>244</v>
      </c>
      <c r="B152" s="10" t="s">
        <v>245</v>
      </c>
      <c r="C152" s="11">
        <v>2081400</v>
      </c>
      <c r="D152" s="11">
        <v>2081400</v>
      </c>
      <c r="E152" s="12">
        <v>2081400</v>
      </c>
    </row>
    <row r="153" spans="1:5" x14ac:dyDescent="0.2">
      <c r="A153" s="9" t="s">
        <v>246</v>
      </c>
      <c r="B153" s="10" t="s">
        <v>247</v>
      </c>
      <c r="C153" s="11">
        <f>C154</f>
        <v>3157300</v>
      </c>
      <c r="D153" s="11">
        <f>D154</f>
        <v>3152400</v>
      </c>
      <c r="E153" s="12">
        <f>E154</f>
        <v>3152400</v>
      </c>
    </row>
    <row r="154" spans="1:5" x14ac:dyDescent="0.2">
      <c r="A154" s="9" t="s">
        <v>248</v>
      </c>
      <c r="B154" s="10" t="s">
        <v>249</v>
      </c>
      <c r="C154" s="11">
        <v>3157300</v>
      </c>
      <c r="D154" s="11">
        <v>3152400</v>
      </c>
      <c r="E154" s="12">
        <v>3152400</v>
      </c>
    </row>
    <row r="155" spans="1:5" x14ac:dyDescent="0.2">
      <c r="A155" s="9" t="s">
        <v>250</v>
      </c>
      <c r="B155" s="6" t="s">
        <v>251</v>
      </c>
      <c r="C155" s="11">
        <f>C156</f>
        <v>27310800</v>
      </c>
      <c r="D155" s="11">
        <f t="shared" ref="D155:E155" si="32">D156</f>
        <v>27310800</v>
      </c>
      <c r="E155" s="11">
        <f t="shared" si="32"/>
        <v>27310800</v>
      </c>
    </row>
    <row r="156" spans="1:5" ht="38.25" x14ac:dyDescent="0.2">
      <c r="A156" s="9" t="s">
        <v>252</v>
      </c>
      <c r="B156" s="10" t="s">
        <v>253</v>
      </c>
      <c r="C156" s="11">
        <f>C157</f>
        <v>27310800</v>
      </c>
      <c r="D156" s="11">
        <f>D157</f>
        <v>27310800</v>
      </c>
      <c r="E156" s="12">
        <f>E157</f>
        <v>27310800</v>
      </c>
    </row>
    <row r="157" spans="1:5" ht="51" x14ac:dyDescent="0.2">
      <c r="A157" s="9" t="s">
        <v>254</v>
      </c>
      <c r="B157" s="10" t="s">
        <v>255</v>
      </c>
      <c r="C157" s="11">
        <v>27310800</v>
      </c>
      <c r="D157" s="11">
        <v>27310800</v>
      </c>
      <c r="E157" s="11">
        <f>0+27310800</f>
        <v>27310800</v>
      </c>
    </row>
    <row r="158" spans="1:5" x14ac:dyDescent="0.2">
      <c r="A158" s="5" t="s">
        <v>260</v>
      </c>
      <c r="B158" s="10" t="s">
        <v>256</v>
      </c>
      <c r="C158" s="11">
        <f>C10+C118</f>
        <v>1471268694</v>
      </c>
      <c r="D158" s="11">
        <f t="shared" ref="D158" si="33">D10+D118</f>
        <v>1026153916.29</v>
      </c>
      <c r="E158" s="11">
        <f>E10+E118</f>
        <v>994627405</v>
      </c>
    </row>
    <row r="160" spans="1:5" x14ac:dyDescent="0.2">
      <c r="C160" s="25"/>
      <c r="D160" s="25"/>
      <c r="E160" s="25"/>
    </row>
    <row r="161" spans="3:5" x14ac:dyDescent="0.2">
      <c r="C161" s="25"/>
      <c r="D161" s="25"/>
      <c r="E161" s="25"/>
    </row>
    <row r="162" spans="3:5" x14ac:dyDescent="0.2">
      <c r="C162" s="25"/>
      <c r="D162" s="25"/>
      <c r="E162" s="25"/>
    </row>
  </sheetData>
  <mergeCells count="1">
    <mergeCell ref="A6:E6"/>
  </mergeCells>
  <pageMargins left="0.59055118110236227" right="0.31496062992125984" top="0.51181102362204722" bottom="0.51181102362204722" header="0.39370078740157483" footer="0.39370078740157483"/>
  <pageSetup paperSize="9" scale="71" fitToHeight="0" orientation="portrait" r:id="rId1"/>
  <headerFooter alignWithMargins="0"/>
  <ignoredErrors>
    <ignoredError sqref="A9:E9" numberStoredAsText="1"/>
    <ignoredError sqref="C83:E83 C18:E26 C127:C129 C131 C133:C136 C142:E142 C146:E146 C119:E119 C125:E125 D133:E133 D127:D129 E127 E129 C1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Доходы бюджета</vt:lpstr>
      <vt:lpstr>__bookmark_5</vt:lpstr>
      <vt:lpstr>'Доходы бюджета'!Заголовки_для_печати</vt:lpstr>
      <vt:lpstr>'Доходы бюджета'!Область_печати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2020-12-11T03:37:37Z</cp:lastPrinted>
  <dcterms:created xsi:type="dcterms:W3CDTF">2020-10-07T10:54:54Z</dcterms:created>
  <dcterms:modified xsi:type="dcterms:W3CDTF">2020-12-25T09:37:19Z</dcterms:modified>
</cp:coreProperties>
</file>