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Бюджеты 2014 - 2022\Утвержденные бюджеты и изменения к ним\Утвер бюджет и изм 2020\Изменения № 6 от 30.07.2020 № 494\Утверждено\"/>
    </mc:Choice>
  </mc:AlternateContent>
  <xr:revisionPtr revIDLastSave="0" documentId="13_ncr:1_{F8BEB9A6-844E-43D4-99B7-023C24D887A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бюджета'!$A$12:$C$158</definedName>
    <definedName name="_xlnm.Print_Titles" localSheetId="0">'Доходы бюджета'!$12:$14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9" i="1" l="1"/>
  <c r="D89" i="1"/>
  <c r="C89" i="1"/>
  <c r="E113" i="1"/>
  <c r="D113" i="1"/>
  <c r="C113" i="1"/>
  <c r="E114" i="1"/>
  <c r="D114" i="1"/>
  <c r="C114" i="1"/>
  <c r="E112" i="1"/>
  <c r="D112" i="1"/>
  <c r="C112" i="1"/>
  <c r="E163" i="1" l="1"/>
  <c r="D163" i="1"/>
  <c r="D134" i="1"/>
  <c r="C125" i="1" l="1"/>
  <c r="C148" i="1"/>
  <c r="C151" i="1"/>
  <c r="C163" i="1"/>
  <c r="C159" i="1"/>
  <c r="C153" i="1" l="1"/>
  <c r="E134" i="1" l="1"/>
  <c r="C134" i="1"/>
  <c r="E132" i="1"/>
  <c r="D132" i="1"/>
  <c r="C132" i="1"/>
  <c r="C144" i="1" l="1"/>
  <c r="E151" i="1" l="1"/>
  <c r="E155" i="1" l="1"/>
  <c r="D151" i="1"/>
  <c r="D155" i="1"/>
  <c r="C155" i="1" l="1"/>
  <c r="C128" i="1" l="1"/>
  <c r="E111" i="1" l="1"/>
  <c r="D111" i="1"/>
  <c r="E109" i="1"/>
  <c r="D109" i="1"/>
  <c r="E107" i="1"/>
  <c r="D107" i="1"/>
  <c r="E105" i="1"/>
  <c r="D105" i="1"/>
  <c r="E103" i="1"/>
  <c r="D103" i="1"/>
  <c r="E101" i="1"/>
  <c r="D101" i="1"/>
  <c r="E99" i="1"/>
  <c r="D99" i="1"/>
  <c r="E97" i="1"/>
  <c r="D97" i="1"/>
  <c r="E95" i="1"/>
  <c r="D95" i="1"/>
  <c r="E93" i="1"/>
  <c r="D93" i="1"/>
  <c r="E91" i="1"/>
  <c r="D91" i="1"/>
  <c r="E90" i="1"/>
  <c r="D90" i="1"/>
  <c r="E143" i="1" l="1"/>
  <c r="D143" i="1"/>
  <c r="C143" i="1"/>
  <c r="E129" i="1"/>
  <c r="D129" i="1"/>
  <c r="C129" i="1"/>
  <c r="E124" i="1" l="1"/>
  <c r="D124" i="1"/>
  <c r="C124" i="1"/>
  <c r="E139" i="1" l="1"/>
  <c r="D139" i="1"/>
  <c r="C139" i="1"/>
  <c r="E167" i="1" l="1"/>
  <c r="D167" i="1"/>
  <c r="E165" i="1"/>
  <c r="D165" i="1"/>
  <c r="E164" i="1"/>
  <c r="D164" i="1"/>
  <c r="C167" i="1"/>
  <c r="C165" i="1"/>
  <c r="E145" i="1"/>
  <c r="D145" i="1"/>
  <c r="C145" i="1"/>
  <c r="E135" i="1"/>
  <c r="D135" i="1"/>
  <c r="C135" i="1"/>
  <c r="E133" i="1"/>
  <c r="D133" i="1"/>
  <c r="C133" i="1"/>
  <c r="E131" i="1"/>
  <c r="D131" i="1"/>
  <c r="C131" i="1"/>
  <c r="E66" i="1"/>
  <c r="D66" i="1"/>
  <c r="C66" i="1"/>
  <c r="C164" i="1" l="1"/>
  <c r="C111" i="1"/>
  <c r="C109" i="1"/>
  <c r="C107" i="1"/>
  <c r="C105" i="1"/>
  <c r="C103" i="1"/>
  <c r="C101" i="1"/>
  <c r="C99" i="1"/>
  <c r="C97" i="1"/>
  <c r="C95" i="1"/>
  <c r="C93" i="1"/>
  <c r="C91" i="1"/>
  <c r="C90" i="1" l="1"/>
  <c r="C20" i="1"/>
  <c r="C19" i="1"/>
  <c r="E74" i="1" l="1"/>
  <c r="E73" i="1"/>
  <c r="E77" i="1"/>
  <c r="E76" i="1"/>
  <c r="D73" i="1" l="1"/>
  <c r="D74" i="1"/>
  <c r="D76" i="1"/>
  <c r="C77" i="1"/>
  <c r="D77" i="1"/>
  <c r="C76" i="1"/>
  <c r="C73" i="1"/>
  <c r="E17" i="1" l="1"/>
  <c r="D17" i="1"/>
  <c r="C17" i="1"/>
  <c r="E127" i="1" l="1"/>
  <c r="D127" i="1"/>
  <c r="C127" i="1"/>
  <c r="C25" i="1" l="1"/>
  <c r="E29" i="1"/>
  <c r="D29" i="1"/>
  <c r="E27" i="1"/>
  <c r="D27" i="1"/>
  <c r="E25" i="1"/>
  <c r="D25" i="1"/>
  <c r="E23" i="1"/>
  <c r="D23" i="1"/>
  <c r="C29" i="1"/>
  <c r="C27" i="1"/>
  <c r="C23" i="1"/>
  <c r="C22" i="1" l="1"/>
  <c r="D75" i="1" l="1"/>
  <c r="C75" i="1"/>
  <c r="C74" i="1"/>
  <c r="C72" i="1" l="1"/>
  <c r="D72" i="1"/>
  <c r="E75" i="1"/>
  <c r="E72" i="1" s="1"/>
  <c r="E162" i="1" l="1"/>
  <c r="E158" i="1"/>
  <c r="E160" i="1"/>
  <c r="E156" i="1"/>
  <c r="E154" i="1"/>
  <c r="E152" i="1"/>
  <c r="E150" i="1"/>
  <c r="E141" i="1"/>
  <c r="E137" i="1"/>
  <c r="E147" i="1"/>
  <c r="D158" i="1"/>
  <c r="D160" i="1"/>
  <c r="D162" i="1"/>
  <c r="D154" i="1"/>
  <c r="D156" i="1"/>
  <c r="D152" i="1"/>
  <c r="D150" i="1"/>
  <c r="D147" i="1"/>
  <c r="D141" i="1"/>
  <c r="D137" i="1"/>
  <c r="E122" i="1"/>
  <c r="E121" i="1" s="1"/>
  <c r="D122" i="1"/>
  <c r="D121" i="1" s="1"/>
  <c r="D126" i="1" l="1"/>
  <c r="E126" i="1"/>
  <c r="E149" i="1"/>
  <c r="D149" i="1"/>
  <c r="C162" i="1"/>
  <c r="C160" i="1"/>
  <c r="C158" i="1"/>
  <c r="C156" i="1"/>
  <c r="C154" i="1"/>
  <c r="C152" i="1"/>
  <c r="C150" i="1"/>
  <c r="C147" i="1"/>
  <c r="C141" i="1"/>
  <c r="C137" i="1"/>
  <c r="C122" i="1"/>
  <c r="C121" i="1" s="1"/>
  <c r="E120" i="1" l="1"/>
  <c r="E119" i="1" s="1"/>
  <c r="D120" i="1"/>
  <c r="D119" i="1" s="1"/>
  <c r="C126" i="1"/>
  <c r="C149" i="1"/>
  <c r="C120" i="1" l="1"/>
  <c r="C119" i="1" s="1"/>
  <c r="E22" i="1"/>
  <c r="E21" i="1" s="1"/>
  <c r="D22" i="1"/>
  <c r="D21" i="1" s="1"/>
  <c r="C49" i="1"/>
  <c r="D49" i="1"/>
  <c r="E47" i="1"/>
  <c r="E44" i="1"/>
  <c r="D44" i="1"/>
  <c r="C44" i="1"/>
  <c r="C21" i="1"/>
  <c r="E71" i="1"/>
  <c r="D71" i="1"/>
  <c r="E59" i="1"/>
  <c r="E55" i="1" s="1"/>
  <c r="E87" i="1"/>
  <c r="E86" i="1" s="1"/>
  <c r="E84" i="1"/>
  <c r="E83" i="1" s="1"/>
  <c r="D87" i="1"/>
  <c r="D86" i="1" s="1"/>
  <c r="D84" i="1"/>
  <c r="D83" i="1" s="1"/>
  <c r="C84" i="1"/>
  <c r="C83" i="1" s="1"/>
  <c r="C87" i="1"/>
  <c r="C86" i="1" s="1"/>
  <c r="E80" i="1"/>
  <c r="E79" i="1" s="1"/>
  <c r="E78" i="1" s="1"/>
  <c r="D80" i="1"/>
  <c r="D79" i="1" s="1"/>
  <c r="D78" i="1" s="1"/>
  <c r="C80" i="1"/>
  <c r="C79" i="1" s="1"/>
  <c r="C78" i="1" s="1"/>
  <c r="E117" i="1"/>
  <c r="E116" i="1" s="1"/>
  <c r="D117" i="1"/>
  <c r="D116" i="1" s="1"/>
  <c r="C117" i="1"/>
  <c r="C116" i="1" s="1"/>
  <c r="C71" i="1"/>
  <c r="D59" i="1"/>
  <c r="D55" i="1" s="1"/>
  <c r="C59" i="1"/>
  <c r="C55" i="1" s="1"/>
  <c r="C52" i="1"/>
  <c r="E69" i="1"/>
  <c r="E68" i="1" s="1"/>
  <c r="E64" i="1"/>
  <c r="E63" i="1" s="1"/>
  <c r="D69" i="1"/>
  <c r="D68" i="1" s="1"/>
  <c r="D64" i="1"/>
  <c r="D63" i="1" s="1"/>
  <c r="C69" i="1"/>
  <c r="C68" i="1" s="1"/>
  <c r="C64" i="1"/>
  <c r="C63" i="1" s="1"/>
  <c r="E52" i="1"/>
  <c r="D52" i="1"/>
  <c r="E49" i="1"/>
  <c r="D47" i="1"/>
  <c r="E41" i="1"/>
  <c r="E39" i="1"/>
  <c r="E37" i="1"/>
  <c r="E35" i="1"/>
  <c r="E33" i="1"/>
  <c r="D41" i="1"/>
  <c r="D39" i="1"/>
  <c r="D37" i="1"/>
  <c r="D35" i="1"/>
  <c r="D33" i="1"/>
  <c r="C16" i="1"/>
  <c r="C47" i="1"/>
  <c r="C35" i="1"/>
  <c r="C41" i="1"/>
  <c r="C39" i="1"/>
  <c r="C37" i="1"/>
  <c r="C33" i="1"/>
  <c r="C32" i="1" s="1"/>
  <c r="C62" i="1" l="1"/>
  <c r="D62" i="1"/>
  <c r="E62" i="1"/>
  <c r="C46" i="1"/>
  <c r="C43" i="1" s="1"/>
  <c r="E16" i="1"/>
  <c r="E46" i="1"/>
  <c r="C51" i="1"/>
  <c r="D51" i="1"/>
  <c r="D46" i="1"/>
  <c r="D43" i="1" s="1"/>
  <c r="E43" i="1"/>
  <c r="C82" i="1"/>
  <c r="D82" i="1"/>
  <c r="E51" i="1"/>
  <c r="D16" i="1"/>
  <c r="D32" i="1"/>
  <c r="D31" i="1" s="1"/>
  <c r="E82" i="1"/>
  <c r="C31" i="1"/>
  <c r="E32" i="1"/>
  <c r="E31" i="1" s="1"/>
  <c r="D15" i="1" l="1"/>
  <c r="E15" i="1"/>
  <c r="E169" i="1" s="1"/>
  <c r="C15" i="1"/>
  <c r="C169" i="1" s="1"/>
  <c r="D169" i="1" l="1"/>
</calcChain>
</file>

<file path=xl/sharedStrings.xml><?xml version="1.0" encoding="utf-8"?>
<sst xmlns="http://schemas.openxmlformats.org/spreadsheetml/2006/main" count="330" uniqueCount="325">
  <si>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</si>
  <si>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</si>
  <si>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</si>
  <si>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</si>
  <si>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</si>
  <si>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</si>
  <si>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</si>
  <si>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</si>
  <si>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</si>
  <si>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</si>
  <si>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</si>
  <si>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</si>
  <si>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</si>
  <si>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</si>
  <si>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</si>
  <si>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</si>
  <si>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</si>
  <si>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</si>
  <si>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</si>
  <si>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</si>
  <si>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</si>
  <si>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</si>
  <si>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</si>
  <si>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</si>
  <si>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</si>
  <si>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</si>
  <si>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</si>
  <si>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</si>
  <si>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</si>
  <si>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</si>
  <si>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</si>
  <si>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</si>
  <si>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</si>
  <si>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</si>
  <si>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</si>
  <si>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</si>
  <si>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</si>
  <si>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</si>
  <si>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</si>
  <si>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</si>
  <si>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</si>
  <si>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</si>
  <si>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</si>
  <si>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</si>
  <si>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</si>
  <si>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</si>
  <si>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</si>
  <si>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</si>
  <si>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</si>
  <si>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</si>
  <si>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</si>
  <si>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</si>
  <si>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</si>
  <si>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</si>
  <si>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</si>
  <si>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</si>
  <si>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</si>
  <si>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</si>
  <si>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</si>
  <si>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</si>
  <si>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</si>
  <si>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</si>
  <si>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</si>
  <si>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</si>
  <si>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</si>
  <si>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</si>
  <si>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</si>
  <si>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</si>
  <si>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</si>
  <si>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</si>
  <si>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</si>
  <si>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</si>
  <si>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</si>
  <si>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</si>
  <si>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</si>
  <si>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</si>
  <si>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</si>
  <si>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</si>
  <si>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</si>
  <si>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</si>
  <si>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</si>
  <si>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</si>
  <si>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</si>
  <si>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</si>
  <si>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</si>
  <si>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</si>
  <si>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</si>
  <si>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</si>
  <si>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</si>
  <si>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</si>
  <si>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</si>
  <si>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</si>
  <si>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</si>
  <si>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</si>
  <si>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</si>
  <si>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</si>
  <si>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</si>
  <si>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</si>
  <si>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</si>
  <si>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</si>
  <si>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</si>
  <si>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</si>
  <si>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</si>
  <si>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</si>
  <si>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</si>
  <si>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</si>
  <si>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</si>
  <si>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</si>
  <si>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</si>
  <si>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</si>
  <si>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</si>
  <si>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</si>
  <si>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</si>
  <si>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</si>
  <si>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</si>
  <si>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</si>
  <si>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</si>
  <si>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</si>
  <si>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</si>
  <si>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</si>
  <si>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</si>
  <si>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</si>
  <si>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</si>
  <si>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</si>
  <si>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</si>
  <si>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</si>
  <si>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</si>
  <si>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</si>
  <si>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</si>
  <si>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</si>
  <si>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</si>
  <si>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</si>
  <si>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</si>
  <si>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</si>
  <si>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</si>
  <si>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</si>
  <si>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</si>
  <si>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</si>
  <si>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</si>
  <si>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</si>
  <si>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</si>
  <si>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</si>
  <si>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</si>
  <si>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</si>
  <si>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</si>
  <si>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</si>
  <si>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</si>
  <si>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</si>
  <si>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</si>
  <si>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</si>
  <si>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</si>
  <si>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</si>
  <si>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</si>
  <si>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</si>
  <si>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</si>
  <si>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</si>
  <si>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</si>
  <si>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</si>
  <si>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</si>
  <si>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</si>
  <si>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2020 год</t>
  </si>
  <si>
    <t xml:space="preserve">Приложение № 1    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</si>
  <si>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</si>
  <si>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</si>
  <si>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</si>
  <si>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Гайского городского округа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</si>
  <si>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</si>
  <si>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</si>
  <si>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</si>
  <si>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</si>
  <si>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</si>
  <si>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</si>
  <si>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</si>
  <si>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</si>
  <si>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</si>
  <si>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</si>
  <si>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</si>
  <si>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</si>
  <si>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</si>
  <si>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00020210000000000150</t>
  </si>
  <si>
    <t>00020215001000000150</t>
  </si>
  <si>
    <t>00020215001040000150</t>
  </si>
  <si>
    <t>00020220000000000150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</si>
  <si>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</si>
  <si>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</si>
  <si>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</si>
  <si>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</si>
  <si>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</si>
  <si>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</si>
  <si>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</si>
  <si>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</si>
  <si>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</si>
  <si>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</si>
  <si>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</si>
  <si>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</si>
  <si>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</si>
  <si>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</si>
  <si>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</si>
  <si>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</si>
  <si>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</si>
  <si>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</si>
  <si>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</si>
  <si>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</si>
  <si>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</si>
  <si>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</si>
  <si>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</si>
  <si>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</si>
  <si>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</si>
  <si>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</si>
  <si>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Поступление доходов в бюджет Гайского городского округа на 2020 год и на плановый период 2021 и 2022 годов по кодам видов доходов, подвидов доходов </t>
  </si>
  <si>
    <t>2022 год</t>
  </si>
  <si>
    <t>00011201042010000120</t>
  </si>
  <si>
    <t>Плата за размещение твердых коммунальных отходов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</si>
  <si>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</si>
  <si>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</si>
  <si>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</si>
  <si>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</si>
  <si>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</si>
  <si>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</si>
  <si>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</si>
  <si>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</si>
  <si>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</si>
  <si>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обще-ственную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</si>
  <si>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</si>
  <si>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</si>
  <si>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</si>
  <si>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</si>
  <si>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</si>
  <si>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</si>
  <si>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</si>
  <si>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</si>
  <si>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</si>
  <si>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</si>
  <si>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</si>
  <si>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</si>
  <si>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</si>
  <si>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</si>
  <si>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</si>
  <si>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</si>
  <si>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</si>
  <si>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</si>
  <si>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</si>
  <si>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</si>
  <si>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</si>
  <si>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</si>
  <si>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</si>
  <si>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00011601133010000140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</si>
  <si>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</si>
  <si>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</si>
  <si>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00011601083010000140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</si>
  <si>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</si>
  <si>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</si>
  <si>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</si>
  <si>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</si>
  <si>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</si>
  <si>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</si>
  <si>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</si>
  <si>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</si>
  <si>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</si>
  <si>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</si>
  <si>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00011601173010000140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</si>
  <si>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</si>
  <si>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</si>
  <si>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</si>
  <si>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00011601203010000140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</si>
  <si>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</si>
  <si>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</si>
  <si>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</si>
  <si>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</si>
  <si>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00020220299000000150</t>
  </si>
  <si>
    <t>00020220299040000150</t>
  </si>
  <si>
    <t>00020220077000000150</t>
  </si>
  <si>
    <t>00020220077040000150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</si>
  <si>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</si>
  <si>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</si>
  <si>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</si>
  <si>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</si>
  <si>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</si>
  <si>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</si>
  <si>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</si>
  <si>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00020225027000000150</t>
  </si>
  <si>
    <t>00020225027040000150</t>
  </si>
  <si>
    <t>00020225555000000150</t>
  </si>
  <si>
    <t>00020225555040000150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</si>
  <si>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</si>
  <si>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</si>
  <si>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Иные межбюджетные трансферты</t>
  </si>
  <si>
    <t>00020240000000000150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</si>
  <si>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</si>
  <si>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</si>
  <si>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</si>
  <si>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</si>
  <si>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</si>
  <si>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</si>
  <si>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городских округов на создание виртуальных концертных залов</t>
  </si>
  <si>
    <t>00020245453040000150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</si>
  <si>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</si>
  <si>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00011601053010000140</t>
  </si>
  <si>
    <t>00011601151010000140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</si>
  <si>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</si>
  <si>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</si>
  <si>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00020225228040000150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</si>
  <si>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</si>
  <si>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</si>
  <si>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</si>
  <si>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00020215002000000150</t>
  </si>
  <si>
    <t>00020215002040000150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</si>
  <si>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</si>
  <si>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</si>
  <si>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00020220216000000150</t>
  </si>
  <si>
    <t>00020220216040000150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</si>
  <si>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</si>
  <si>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</si>
  <si>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00020225519000000150</t>
  </si>
  <si>
    <t>00020225519040000150</t>
  </si>
  <si>
    <t>от 24.12.2019 № 437</t>
  </si>
  <si>
    <t>Доходы бюджета - ИТОГО</t>
  </si>
  <si>
    <t xml:space="preserve">Приложение № 2     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</si>
  <si>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</si>
  <si>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</si>
  <si>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</t>
  </si>
  <si>
    <t>00011610120000000140</t>
  </si>
  <si>
    <t>Платежи в целях возмещения причиненного ущерба (убытков)</t>
  </si>
  <si>
    <t>00011600000000000140</t>
  </si>
  <si>
    <t>от 30.07.2020   №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</si>
</sst>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0" xfId="0" applyFont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 applyAlignment="1"/>
    <xf numFmtId="0" fontId="0" fillId="0" borderId="0" xfId="0" applyAlignment="1"/>
    <xf numFmtId="49" fontId="2" fillId="0" borderId="1" xfId="0" applyNumberFormat="1" applyFont="1" applyBorder="1" applyAlignment="1">
      <alignment horizontal="center"/>
    </xf>
    <xf numFmtId="4" fontId="0" fillId="0" borderId="0" xfId="0" applyNumberFormat="1" applyAlignment="1"/>
    <xf numFmtId="4" fontId="2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/>
    <xf numFmtId="165" fontId="2" fillId="0" borderId="0" xfId="0" applyNumberFormat="1" applyFont="1" applyAlignment="1"/>
    <xf numFmtId="164" fontId="6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164" fontId="5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5"/>
  <sheetViews>
    <sheetView tabSelected="1" zoomScale="120" zoomScaleNormal="120" workbookViewId="0"/>
  </sheetViews>
  <sheetFormatPr defaultColWidth="8.7109375" defaultRowHeight="12.75" x14ac:dyDescent="0.2"/>
  <cols>
    <col min="1" max="1" width="65" style="5" customWidth="1"/>
    <col min="2" max="2" width="23.42578125" style="5" bestFit="1" customWidth="1"/>
    <col min="3" max="4" width="15" style="5" customWidth="1"/>
    <col min="5" max="5" width="14.85546875" style="5" bestFit="1" customWidth="1"/>
    <col min="6" max="6" width="8.7109375" style="5"/>
    <col min="7" max="7" width="12.140625" style="5" bestFit="1" customWidth="1"/>
    <col min="8" max="8" width="8.7109375" style="5"/>
    <col min="9" max="9" width="10.140625" style="5" bestFit="1" customWidth="1"/>
    <col min="10" max="16384" width="8.7109375" style="5"/>
  </cols>
  <sheetData>
    <row r="1" spans="1:5" x14ac:dyDescent="0.2">
      <c r="D1" s="3" t="s">
        <v>317</v>
      </c>
    </row>
    <row r="2" spans="1:5" x14ac:dyDescent="0.2">
      <c r="D2" s="3" t="s">
        <v>164</v>
      </c>
    </row>
    <row r="3" spans="1:5" x14ac:dyDescent="0.2">
      <c r="D3" s="2" t="s">
        <v>165</v>
      </c>
    </row>
    <row r="4" spans="1:5" x14ac:dyDescent="0.2">
      <c r="D4" s="3" t="s">
        <v>324</v>
      </c>
    </row>
    <row r="6" spans="1:5" x14ac:dyDescent="0.2">
      <c r="A6" s="4"/>
      <c r="B6" s="1"/>
      <c r="C6" s="3"/>
      <c r="D6" s="3" t="s">
        <v>161</v>
      </c>
      <c r="E6" s="2"/>
    </row>
    <row r="7" spans="1:5" x14ac:dyDescent="0.2">
      <c r="A7" s="1"/>
      <c r="B7" s="1"/>
      <c r="C7" s="3"/>
      <c r="D7" s="3" t="s">
        <v>164</v>
      </c>
      <c r="E7" s="2"/>
    </row>
    <row r="8" spans="1:5" x14ac:dyDescent="0.2">
      <c r="A8" s="1"/>
      <c r="B8" s="1"/>
      <c r="C8" s="2"/>
      <c r="D8" s="2" t="s">
        <v>165</v>
      </c>
      <c r="E8" s="2"/>
    </row>
    <row r="9" spans="1:5" x14ac:dyDescent="0.2">
      <c r="A9" s="1"/>
      <c r="B9" s="1"/>
      <c r="C9" s="3"/>
      <c r="D9" s="3" t="s">
        <v>315</v>
      </c>
      <c r="E9" s="2"/>
    </row>
    <row r="10" spans="1:5" x14ac:dyDescent="0.2">
      <c r="A10" s="1"/>
      <c r="B10" s="1"/>
      <c r="C10" s="3"/>
      <c r="D10" s="3"/>
      <c r="E10" s="2"/>
    </row>
    <row r="11" spans="1:5" ht="30" customHeight="1" x14ac:dyDescent="0.2">
      <c r="A11" s="43" t="s">
        <v>209</v>
      </c>
      <c r="B11" s="43"/>
      <c r="C11" s="43"/>
      <c r="D11" s="43"/>
      <c r="E11" s="43"/>
    </row>
    <row r="12" spans="1:5" x14ac:dyDescent="0.2">
      <c r="A12" s="15"/>
      <c r="B12" s="15"/>
      <c r="C12" s="15"/>
      <c r="D12" s="15"/>
      <c r="E12" s="42" t="s">
        <v>2</v>
      </c>
    </row>
    <row r="13" spans="1:5" ht="25.5" x14ac:dyDescent="0.2">
      <c r="A13" s="16" t="s">
        <v>0</v>
      </c>
      <c r="B13" s="31" t="s">
        <v>3</v>
      </c>
      <c r="C13" s="17" t="s">
        <v>160</v>
      </c>
      <c r="D13" s="17" t="s">
        <v>166</v>
      </c>
      <c r="E13" s="17" t="s">
        <v>210</v>
      </c>
    </row>
    <row r="14" spans="1:5" x14ac:dyDescent="0.2">
      <c r="A14" s="18" t="s">
        <v>4</v>
      </c>
      <c r="B14" s="18" t="s">
        <v>5</v>
      </c>
      <c r="C14" s="18" t="s">
        <v>6</v>
      </c>
      <c r="D14" s="18" t="s">
        <v>7</v>
      </c>
      <c r="E14" s="6" t="s">
        <v>1</v>
      </c>
    </row>
    <row r="15" spans="1:5" x14ac:dyDescent="0.2">
      <c r="A15" s="19" t="s">
        <v>8</v>
      </c>
      <c r="B15" s="20" t="s">
        <v>9</v>
      </c>
      <c r="C15" s="8">
        <f>C16+C21+C31+C43+C51+C62+C71+C78+C82+C89+C116</f>
        <v>449063255</v>
      </c>
      <c r="D15" s="8">
        <f>D16+D21+D31+D43+D51+D62+D71+D78+D82+D89+D116</f>
        <v>464666922</v>
      </c>
      <c r="E15" s="8">
        <f>E16+E21+E31+E43+E51+E62+E71+E78+E82+E89+E116</f>
        <v>486880855</v>
      </c>
    </row>
    <row r="16" spans="1:5" x14ac:dyDescent="0.2">
      <c r="A16" s="21" t="s">
        <v>10</v>
      </c>
      <c r="B16" s="22" t="s">
        <v>11</v>
      </c>
      <c r="C16" s="9">
        <f>C17</f>
        <v>283789500</v>
      </c>
      <c r="D16" s="9">
        <f>D17</f>
        <v>299902900</v>
      </c>
      <c r="E16" s="9">
        <f>E17</f>
        <v>319936100</v>
      </c>
    </row>
    <row r="17" spans="1:6" x14ac:dyDescent="0.2">
      <c r="A17" s="12" t="s">
        <v>12</v>
      </c>
      <c r="B17" s="13" t="s">
        <v>13</v>
      </c>
      <c r="C17" s="10">
        <f>C18+C19+C20</f>
        <v>283789500</v>
      </c>
      <c r="D17" s="10">
        <f>D18+D19+D20</f>
        <v>299902900</v>
      </c>
      <c r="E17" s="10">
        <f>E18+E19+E20</f>
        <v>319936100</v>
      </c>
    </row>
    <row r="18" spans="1:6" ht="51" x14ac:dyDescent="0.2">
      <c r="A18" s="12" t="s">
        <v>14</v>
      </c>
      <c r="B18" s="13" t="s">
        <v>15</v>
      </c>
      <c r="C18" s="25">
        <v>282231900</v>
      </c>
      <c r="D18" s="25">
        <v>298207600</v>
      </c>
      <c r="E18" s="25">
        <v>318086400</v>
      </c>
      <c r="F18" s="7"/>
    </row>
    <row r="19" spans="1:6" ht="76.5" x14ac:dyDescent="0.2">
      <c r="A19" s="12" t="s">
        <v>16</v>
      </c>
      <c r="B19" s="13" t="s">
        <v>17</v>
      </c>
      <c r="C19" s="26">
        <f>837650-5</f>
        <v>837645</v>
      </c>
      <c r="D19" s="26">
        <v>911600</v>
      </c>
      <c r="E19" s="25">
        <v>994700</v>
      </c>
      <c r="F19" s="7"/>
    </row>
    <row r="20" spans="1:6" ht="25.5" x14ac:dyDescent="0.2">
      <c r="A20" s="12" t="s">
        <v>18</v>
      </c>
      <c r="B20" s="13" t="s">
        <v>19</v>
      </c>
      <c r="C20" s="26">
        <f>719960-5</f>
        <v>719955</v>
      </c>
      <c r="D20" s="26">
        <v>783700</v>
      </c>
      <c r="E20" s="25">
        <v>855000</v>
      </c>
      <c r="F20" s="7"/>
    </row>
    <row r="21" spans="1:6" ht="25.5" x14ac:dyDescent="0.2">
      <c r="A21" s="21" t="s">
        <v>20</v>
      </c>
      <c r="B21" s="22" t="s">
        <v>21</v>
      </c>
      <c r="C21" s="9">
        <f>C22</f>
        <v>15715455</v>
      </c>
      <c r="D21" s="9">
        <f>D22</f>
        <v>16136122</v>
      </c>
      <c r="E21" s="9">
        <f>E22</f>
        <v>16789655</v>
      </c>
    </row>
    <row r="22" spans="1:6" ht="25.5" x14ac:dyDescent="0.2">
      <c r="A22" s="12" t="s">
        <v>22</v>
      </c>
      <c r="B22" s="13" t="s">
        <v>23</v>
      </c>
      <c r="C22" s="10">
        <f>C23+C25+C27+C29</f>
        <v>15715455</v>
      </c>
      <c r="D22" s="10">
        <f>D23+D25+D27+D29</f>
        <v>16136122</v>
      </c>
      <c r="E22" s="10">
        <f>E23+E25+E27+E29</f>
        <v>16789655</v>
      </c>
    </row>
    <row r="23" spans="1:6" ht="51" x14ac:dyDescent="0.2">
      <c r="A23" s="12" t="s">
        <v>208</v>
      </c>
      <c r="B23" s="13" t="s">
        <v>24</v>
      </c>
      <c r="C23" s="11">
        <f>C24</f>
        <v>7201371</v>
      </c>
      <c r="D23" s="11">
        <f t="shared" ref="D23:E23" si="0">D24</f>
        <v>7438483</v>
      </c>
      <c r="E23" s="11">
        <f t="shared" si="0"/>
        <v>7727880</v>
      </c>
    </row>
    <row r="24" spans="1:6" ht="76.5" x14ac:dyDescent="0.2">
      <c r="A24" s="12" t="s">
        <v>213</v>
      </c>
      <c r="B24" s="24" t="s">
        <v>214</v>
      </c>
      <c r="C24" s="11">
        <v>7201371</v>
      </c>
      <c r="D24" s="11">
        <v>7438483</v>
      </c>
      <c r="E24" s="11">
        <v>7727880</v>
      </c>
    </row>
    <row r="25" spans="1:6" ht="63.75" x14ac:dyDescent="0.2">
      <c r="A25" s="12" t="s">
        <v>25</v>
      </c>
      <c r="B25" s="13" t="s">
        <v>26</v>
      </c>
      <c r="C25" s="11">
        <f>C26</f>
        <v>37093</v>
      </c>
      <c r="D25" s="11">
        <f t="shared" ref="D25:E25" si="1">D26</f>
        <v>37328</v>
      </c>
      <c r="E25" s="11">
        <f t="shared" si="1"/>
        <v>38103</v>
      </c>
    </row>
    <row r="26" spans="1:6" ht="89.25" x14ac:dyDescent="0.2">
      <c r="A26" s="12" t="s">
        <v>218</v>
      </c>
      <c r="B26" s="24" t="s">
        <v>215</v>
      </c>
      <c r="C26" s="11">
        <v>37093</v>
      </c>
      <c r="D26" s="11">
        <v>37328</v>
      </c>
      <c r="E26" s="11">
        <v>38103</v>
      </c>
    </row>
    <row r="27" spans="1:6" ht="51" x14ac:dyDescent="0.2">
      <c r="A27" s="12" t="s">
        <v>27</v>
      </c>
      <c r="B27" s="13" t="s">
        <v>28</v>
      </c>
      <c r="C27" s="11">
        <f>C28</f>
        <v>9406343</v>
      </c>
      <c r="D27" s="11">
        <f t="shared" ref="D27:E27" si="2">D28</f>
        <v>9688994</v>
      </c>
      <c r="E27" s="11">
        <f t="shared" si="2"/>
        <v>10004522</v>
      </c>
    </row>
    <row r="28" spans="1:6" ht="76.5" x14ac:dyDescent="0.2">
      <c r="A28" s="12" t="s">
        <v>219</v>
      </c>
      <c r="B28" s="24" t="s">
        <v>216</v>
      </c>
      <c r="C28" s="11">
        <v>9406343</v>
      </c>
      <c r="D28" s="11">
        <v>9688994</v>
      </c>
      <c r="E28" s="11">
        <v>10004522</v>
      </c>
    </row>
    <row r="29" spans="1:6" ht="51" x14ac:dyDescent="0.2">
      <c r="A29" s="12" t="s">
        <v>29</v>
      </c>
      <c r="B29" s="13" t="s">
        <v>30</v>
      </c>
      <c r="C29" s="11">
        <f>C30</f>
        <v>-929352</v>
      </c>
      <c r="D29" s="11">
        <f t="shared" ref="D29:E29" si="3">D30</f>
        <v>-1028683</v>
      </c>
      <c r="E29" s="11">
        <f t="shared" si="3"/>
        <v>-980850</v>
      </c>
    </row>
    <row r="30" spans="1:6" ht="76.5" x14ac:dyDescent="0.2">
      <c r="A30" s="12" t="s">
        <v>220</v>
      </c>
      <c r="B30" s="24" t="s">
        <v>217</v>
      </c>
      <c r="C30" s="11">
        <v>-929352</v>
      </c>
      <c r="D30" s="11">
        <v>-1028683</v>
      </c>
      <c r="E30" s="11">
        <v>-980850</v>
      </c>
    </row>
    <row r="31" spans="1:6" x14ac:dyDescent="0.2">
      <c r="A31" s="21" t="s">
        <v>31</v>
      </c>
      <c r="B31" s="22" t="s">
        <v>32</v>
      </c>
      <c r="C31" s="9">
        <f>C32+C37+C39+C41</f>
        <v>35065000</v>
      </c>
      <c r="D31" s="9">
        <f>D32+D37+D39+D41</f>
        <v>33250000</v>
      </c>
      <c r="E31" s="9">
        <f>E32+E37+E39+E41</f>
        <v>33450000</v>
      </c>
    </row>
    <row r="32" spans="1:6" ht="25.5" x14ac:dyDescent="0.2">
      <c r="A32" s="12" t="s">
        <v>33</v>
      </c>
      <c r="B32" s="13" t="s">
        <v>34</v>
      </c>
      <c r="C32" s="10">
        <f>C33+C35</f>
        <v>25015000</v>
      </c>
      <c r="D32" s="10">
        <f>D33+D35</f>
        <v>28150000</v>
      </c>
      <c r="E32" s="10">
        <f>E33+E35</f>
        <v>29800000</v>
      </c>
    </row>
    <row r="33" spans="1:5" ht="25.5" x14ac:dyDescent="0.2">
      <c r="A33" s="12" t="s">
        <v>35</v>
      </c>
      <c r="B33" s="13" t="s">
        <v>36</v>
      </c>
      <c r="C33" s="10">
        <f>C34</f>
        <v>13015000</v>
      </c>
      <c r="D33" s="10">
        <f>D34</f>
        <v>14450000</v>
      </c>
      <c r="E33" s="10">
        <f>E34</f>
        <v>15300000</v>
      </c>
    </row>
    <row r="34" spans="1:5" ht="25.5" x14ac:dyDescent="0.2">
      <c r="A34" s="12" t="s">
        <v>35</v>
      </c>
      <c r="B34" s="13" t="s">
        <v>37</v>
      </c>
      <c r="C34" s="27">
        <v>13015000</v>
      </c>
      <c r="D34" s="27">
        <v>14450000</v>
      </c>
      <c r="E34" s="27">
        <v>15300000</v>
      </c>
    </row>
    <row r="35" spans="1:5" ht="25.5" x14ac:dyDescent="0.2">
      <c r="A35" s="12" t="s">
        <v>38</v>
      </c>
      <c r="B35" s="13" t="s">
        <v>39</v>
      </c>
      <c r="C35" s="10">
        <f>C36</f>
        <v>12000000</v>
      </c>
      <c r="D35" s="10">
        <f>D36</f>
        <v>13700000</v>
      </c>
      <c r="E35" s="10">
        <f>E36</f>
        <v>14500000</v>
      </c>
    </row>
    <row r="36" spans="1:5" ht="51" x14ac:dyDescent="0.2">
      <c r="A36" s="12" t="s">
        <v>40</v>
      </c>
      <c r="B36" s="13" t="s">
        <v>41</v>
      </c>
      <c r="C36" s="27">
        <v>12000000</v>
      </c>
      <c r="D36" s="27">
        <v>13700000</v>
      </c>
      <c r="E36" s="27">
        <v>14500000</v>
      </c>
    </row>
    <row r="37" spans="1:5" x14ac:dyDescent="0.2">
      <c r="A37" s="12" t="s">
        <v>42</v>
      </c>
      <c r="B37" s="13" t="s">
        <v>43</v>
      </c>
      <c r="C37" s="10">
        <f>C38</f>
        <v>6700000</v>
      </c>
      <c r="D37" s="10">
        <f>D38</f>
        <v>1600000</v>
      </c>
      <c r="E37" s="10">
        <f>E38</f>
        <v>0</v>
      </c>
    </row>
    <row r="38" spans="1:5" x14ac:dyDescent="0.2">
      <c r="A38" s="12" t="s">
        <v>42</v>
      </c>
      <c r="B38" s="13" t="s">
        <v>44</v>
      </c>
      <c r="C38" s="27">
        <v>6700000</v>
      </c>
      <c r="D38" s="27">
        <v>1600000</v>
      </c>
      <c r="E38" s="27">
        <v>0</v>
      </c>
    </row>
    <row r="39" spans="1:5" x14ac:dyDescent="0.2">
      <c r="A39" s="12" t="s">
        <v>45</v>
      </c>
      <c r="B39" s="13" t="s">
        <v>46</v>
      </c>
      <c r="C39" s="10">
        <f>C40</f>
        <v>2300000</v>
      </c>
      <c r="D39" s="10">
        <f>D40</f>
        <v>2400000</v>
      </c>
      <c r="E39" s="10">
        <f>E40</f>
        <v>2500000</v>
      </c>
    </row>
    <row r="40" spans="1:5" x14ac:dyDescent="0.2">
      <c r="A40" s="12" t="s">
        <v>45</v>
      </c>
      <c r="B40" s="13" t="s">
        <v>47</v>
      </c>
      <c r="C40" s="27">
        <v>2300000</v>
      </c>
      <c r="D40" s="27">
        <v>2400000</v>
      </c>
      <c r="E40" s="27">
        <v>2500000</v>
      </c>
    </row>
    <row r="41" spans="1:5" ht="25.5" x14ac:dyDescent="0.2">
      <c r="A41" s="12" t="s">
        <v>48</v>
      </c>
      <c r="B41" s="13" t="s">
        <v>49</v>
      </c>
      <c r="C41" s="10">
        <f>C42</f>
        <v>1050000</v>
      </c>
      <c r="D41" s="10">
        <f>D42</f>
        <v>1100000</v>
      </c>
      <c r="E41" s="10">
        <f>E42</f>
        <v>1150000</v>
      </c>
    </row>
    <row r="42" spans="1:5" ht="25.5" x14ac:dyDescent="0.2">
      <c r="A42" s="12" t="s">
        <v>50</v>
      </c>
      <c r="B42" s="13" t="s">
        <v>51</v>
      </c>
      <c r="C42" s="27">
        <v>1050000</v>
      </c>
      <c r="D42" s="27">
        <v>1100000</v>
      </c>
      <c r="E42" s="27">
        <v>1150000</v>
      </c>
    </row>
    <row r="43" spans="1:5" x14ac:dyDescent="0.2">
      <c r="A43" s="21" t="s">
        <v>52</v>
      </c>
      <c r="B43" s="22" t="s">
        <v>53</v>
      </c>
      <c r="C43" s="9">
        <f>C44+C46</f>
        <v>48280000</v>
      </c>
      <c r="D43" s="9">
        <f>D44+D46</f>
        <v>49120000</v>
      </c>
      <c r="E43" s="9">
        <f>E44+E46</f>
        <v>50380000</v>
      </c>
    </row>
    <row r="44" spans="1:5" x14ac:dyDescent="0.2">
      <c r="A44" s="12" t="s">
        <v>54</v>
      </c>
      <c r="B44" s="13" t="s">
        <v>55</v>
      </c>
      <c r="C44" s="10">
        <f>C45</f>
        <v>5280000</v>
      </c>
      <c r="D44" s="10">
        <f>D45</f>
        <v>5320000</v>
      </c>
      <c r="E44" s="10">
        <f>E45</f>
        <v>5380000</v>
      </c>
    </row>
    <row r="45" spans="1:5" ht="25.5" x14ac:dyDescent="0.2">
      <c r="A45" s="12" t="s">
        <v>56</v>
      </c>
      <c r="B45" s="13" t="s">
        <v>57</v>
      </c>
      <c r="C45" s="27">
        <v>5280000</v>
      </c>
      <c r="D45" s="27">
        <v>5320000</v>
      </c>
      <c r="E45" s="27">
        <v>5380000</v>
      </c>
    </row>
    <row r="46" spans="1:5" x14ac:dyDescent="0.2">
      <c r="A46" s="12" t="s">
        <v>58</v>
      </c>
      <c r="B46" s="13" t="s">
        <v>59</v>
      </c>
      <c r="C46" s="10">
        <f>C47+C49</f>
        <v>43000000</v>
      </c>
      <c r="D46" s="10">
        <f>D47+D49</f>
        <v>43800000</v>
      </c>
      <c r="E46" s="10">
        <f>E47+E49</f>
        <v>45000000</v>
      </c>
    </row>
    <row r="47" spans="1:5" x14ac:dyDescent="0.2">
      <c r="A47" s="12" t="s">
        <v>60</v>
      </c>
      <c r="B47" s="13" t="s">
        <v>61</v>
      </c>
      <c r="C47" s="10">
        <f>C48</f>
        <v>33300000</v>
      </c>
      <c r="D47" s="10">
        <f>D48</f>
        <v>33300000</v>
      </c>
      <c r="E47" s="10">
        <f>E48</f>
        <v>33300000</v>
      </c>
    </row>
    <row r="48" spans="1:5" ht="25.5" x14ac:dyDescent="0.2">
      <c r="A48" s="12" t="s">
        <v>62</v>
      </c>
      <c r="B48" s="13" t="s">
        <v>63</v>
      </c>
      <c r="C48" s="27">
        <v>33300000</v>
      </c>
      <c r="D48" s="27">
        <v>33300000</v>
      </c>
      <c r="E48" s="27">
        <v>33300000</v>
      </c>
    </row>
    <row r="49" spans="1:5" x14ac:dyDescent="0.2">
      <c r="A49" s="12" t="s">
        <v>64</v>
      </c>
      <c r="B49" s="13" t="s">
        <v>65</v>
      </c>
      <c r="C49" s="10">
        <f>C50</f>
        <v>9700000</v>
      </c>
      <c r="D49" s="10">
        <f>D50</f>
        <v>10500000</v>
      </c>
      <c r="E49" s="10">
        <f>E50</f>
        <v>11700000</v>
      </c>
    </row>
    <row r="50" spans="1:5" ht="25.5" x14ac:dyDescent="0.2">
      <c r="A50" s="12" t="s">
        <v>66</v>
      </c>
      <c r="B50" s="13" t="s">
        <v>67</v>
      </c>
      <c r="C50" s="27">
        <v>9700000</v>
      </c>
      <c r="D50" s="27">
        <v>10500000</v>
      </c>
      <c r="E50" s="27">
        <v>11700000</v>
      </c>
    </row>
    <row r="51" spans="1:5" x14ac:dyDescent="0.2">
      <c r="A51" s="21" t="s">
        <v>68</v>
      </c>
      <c r="B51" s="22" t="s">
        <v>69</v>
      </c>
      <c r="C51" s="9">
        <f>C52+C54+C55</f>
        <v>9398500</v>
      </c>
      <c r="D51" s="9">
        <f>D52+D54+D55</f>
        <v>9378500</v>
      </c>
      <c r="E51" s="9">
        <f>E52+E54+E55</f>
        <v>9378500</v>
      </c>
    </row>
    <row r="52" spans="1:5" ht="25.5" x14ac:dyDescent="0.2">
      <c r="A52" s="12" t="s">
        <v>70</v>
      </c>
      <c r="B52" s="13" t="s">
        <v>71</v>
      </c>
      <c r="C52" s="10">
        <f>C53</f>
        <v>5200000</v>
      </c>
      <c r="D52" s="10">
        <f>D53</f>
        <v>5200000</v>
      </c>
      <c r="E52" s="10">
        <f>E53</f>
        <v>5200000</v>
      </c>
    </row>
    <row r="53" spans="1:5" ht="38.25" x14ac:dyDescent="0.2">
      <c r="A53" s="12" t="s">
        <v>72</v>
      </c>
      <c r="B53" s="13" t="s">
        <v>73</v>
      </c>
      <c r="C53" s="27">
        <v>5200000</v>
      </c>
      <c r="D53" s="27">
        <v>5200000</v>
      </c>
      <c r="E53" s="27">
        <v>5200000</v>
      </c>
    </row>
    <row r="54" spans="1:5" ht="51" x14ac:dyDescent="0.2">
      <c r="A54" s="12" t="s">
        <v>167</v>
      </c>
      <c r="B54" s="13" t="s">
        <v>168</v>
      </c>
      <c r="C54" s="10">
        <v>655500</v>
      </c>
      <c r="D54" s="10">
        <v>655500</v>
      </c>
      <c r="E54" s="10">
        <v>655500</v>
      </c>
    </row>
    <row r="55" spans="1:5" ht="25.5" x14ac:dyDescent="0.2">
      <c r="A55" s="12" t="s">
        <v>74</v>
      </c>
      <c r="B55" s="13" t="s">
        <v>75</v>
      </c>
      <c r="C55" s="10">
        <f>C56+C57+C58+C59+C61</f>
        <v>3543000</v>
      </c>
      <c r="D55" s="10">
        <f t="shared" ref="D55:E55" si="4">D56+D57+D58+D59+D61</f>
        <v>3523000</v>
      </c>
      <c r="E55" s="10">
        <f t="shared" si="4"/>
        <v>3523000</v>
      </c>
    </row>
    <row r="56" spans="1:5" ht="63.75" x14ac:dyDescent="0.2">
      <c r="A56" s="12" t="s">
        <v>172</v>
      </c>
      <c r="B56" s="13" t="s">
        <v>173</v>
      </c>
      <c r="C56" s="10">
        <v>37900</v>
      </c>
      <c r="D56" s="10">
        <v>37900</v>
      </c>
      <c r="E56" s="10">
        <v>37900</v>
      </c>
    </row>
    <row r="57" spans="1:5" ht="25.5" x14ac:dyDescent="0.2">
      <c r="A57" s="12" t="s">
        <v>159</v>
      </c>
      <c r="B57" s="13" t="s">
        <v>158</v>
      </c>
      <c r="C57" s="10">
        <v>2522500</v>
      </c>
      <c r="D57" s="10">
        <v>2522500</v>
      </c>
      <c r="E57" s="10">
        <v>2522500</v>
      </c>
    </row>
    <row r="58" spans="1:5" ht="25.5" x14ac:dyDescent="0.2">
      <c r="A58" s="12" t="s">
        <v>154</v>
      </c>
      <c r="B58" s="13" t="s">
        <v>157</v>
      </c>
      <c r="C58" s="10">
        <v>207700</v>
      </c>
      <c r="D58" s="10">
        <v>207700</v>
      </c>
      <c r="E58" s="10">
        <v>207700</v>
      </c>
    </row>
    <row r="59" spans="1:5" ht="51" x14ac:dyDescent="0.2">
      <c r="A59" s="12" t="s">
        <v>169</v>
      </c>
      <c r="B59" s="13" t="s">
        <v>170</v>
      </c>
      <c r="C59" s="10">
        <f>C60</f>
        <v>754900</v>
      </c>
      <c r="D59" s="10">
        <f>D60</f>
        <v>754900</v>
      </c>
      <c r="E59" s="10">
        <f>E60</f>
        <v>754900</v>
      </c>
    </row>
    <row r="60" spans="1:5" ht="63.75" x14ac:dyDescent="0.2">
      <c r="A60" s="12" t="s">
        <v>155</v>
      </c>
      <c r="B60" s="13" t="s">
        <v>156</v>
      </c>
      <c r="C60" s="10">
        <v>754900</v>
      </c>
      <c r="D60" s="10">
        <v>754900</v>
      </c>
      <c r="E60" s="10">
        <v>754900</v>
      </c>
    </row>
    <row r="61" spans="1:5" ht="25.5" x14ac:dyDescent="0.2">
      <c r="A61" s="12" t="s">
        <v>76</v>
      </c>
      <c r="B61" s="13" t="s">
        <v>77</v>
      </c>
      <c r="C61" s="10">
        <v>20000</v>
      </c>
      <c r="D61" s="10">
        <v>0</v>
      </c>
      <c r="E61" s="10">
        <v>0</v>
      </c>
    </row>
    <row r="62" spans="1:5" ht="25.5" x14ac:dyDescent="0.2">
      <c r="A62" s="21" t="s">
        <v>78</v>
      </c>
      <c r="B62" s="22" t="s">
        <v>79</v>
      </c>
      <c r="C62" s="9">
        <f>C63+C68</f>
        <v>50637900</v>
      </c>
      <c r="D62" s="9">
        <f t="shared" ref="D62:E62" si="5">D63+D68</f>
        <v>50637900</v>
      </c>
      <c r="E62" s="9">
        <f t="shared" si="5"/>
        <v>50637900</v>
      </c>
    </row>
    <row r="63" spans="1:5" ht="63.75" x14ac:dyDescent="0.2">
      <c r="A63" s="12" t="s">
        <v>80</v>
      </c>
      <c r="B63" s="13" t="s">
        <v>81</v>
      </c>
      <c r="C63" s="10">
        <f>C64+C66</f>
        <v>50490200</v>
      </c>
      <c r="D63" s="10">
        <f t="shared" ref="D63:E63" si="6">D64+D66</f>
        <v>50490200</v>
      </c>
      <c r="E63" s="10">
        <f t="shared" si="6"/>
        <v>50490200</v>
      </c>
    </row>
    <row r="64" spans="1:5" ht="51" x14ac:dyDescent="0.2">
      <c r="A64" s="12" t="s">
        <v>82</v>
      </c>
      <c r="B64" s="13" t="s">
        <v>83</v>
      </c>
      <c r="C64" s="10">
        <f t="shared" ref="C64:E64" si="7">C65</f>
        <v>48717500</v>
      </c>
      <c r="D64" s="10">
        <f t="shared" si="7"/>
        <v>48717500</v>
      </c>
      <c r="E64" s="10">
        <f t="shared" si="7"/>
        <v>48717500</v>
      </c>
    </row>
    <row r="65" spans="1:5" ht="51" x14ac:dyDescent="0.2">
      <c r="A65" s="12" t="s">
        <v>84</v>
      </c>
      <c r="B65" s="24" t="s">
        <v>85</v>
      </c>
      <c r="C65" s="30">
        <v>48717500</v>
      </c>
      <c r="D65" s="30">
        <v>48717500</v>
      </c>
      <c r="E65" s="30">
        <v>48717500</v>
      </c>
    </row>
    <row r="66" spans="1:5" ht="25.5" x14ac:dyDescent="0.2">
      <c r="A66" s="12" t="s">
        <v>265</v>
      </c>
      <c r="B66" s="24" t="s">
        <v>266</v>
      </c>
      <c r="C66" s="30">
        <f>C67</f>
        <v>1772700</v>
      </c>
      <c r="D66" s="30">
        <f>D67</f>
        <v>1772700</v>
      </c>
      <c r="E66" s="30">
        <f>E67</f>
        <v>1772700</v>
      </c>
    </row>
    <row r="67" spans="1:5" ht="25.5" x14ac:dyDescent="0.2">
      <c r="A67" s="12" t="s">
        <v>267</v>
      </c>
      <c r="B67" s="24" t="s">
        <v>268</v>
      </c>
      <c r="C67" s="10">
        <v>1772700</v>
      </c>
      <c r="D67" s="10">
        <v>1772700</v>
      </c>
      <c r="E67" s="10">
        <v>1772700</v>
      </c>
    </row>
    <row r="68" spans="1:5" ht="63.75" x14ac:dyDescent="0.2">
      <c r="A68" s="12" t="s">
        <v>86</v>
      </c>
      <c r="B68" s="13" t="s">
        <v>87</v>
      </c>
      <c r="C68" s="10">
        <f t="shared" ref="C68:E69" si="8">C69</f>
        <v>147700</v>
      </c>
      <c r="D68" s="10">
        <f t="shared" si="8"/>
        <v>147700</v>
      </c>
      <c r="E68" s="10">
        <f t="shared" si="8"/>
        <v>147700</v>
      </c>
    </row>
    <row r="69" spans="1:5" ht="63.75" x14ac:dyDescent="0.2">
      <c r="A69" s="12" t="s">
        <v>88</v>
      </c>
      <c r="B69" s="13" t="s">
        <v>89</v>
      </c>
      <c r="C69" s="10">
        <f t="shared" si="8"/>
        <v>147700</v>
      </c>
      <c r="D69" s="10">
        <f t="shared" si="8"/>
        <v>147700</v>
      </c>
      <c r="E69" s="10">
        <f t="shared" si="8"/>
        <v>147700</v>
      </c>
    </row>
    <row r="70" spans="1:5" ht="51" x14ac:dyDescent="0.2">
      <c r="A70" s="12" t="s">
        <v>90</v>
      </c>
      <c r="B70" s="13" t="s">
        <v>91</v>
      </c>
      <c r="C70" s="10">
        <v>147700</v>
      </c>
      <c r="D70" s="10">
        <v>147700</v>
      </c>
      <c r="E70" s="10">
        <v>147700</v>
      </c>
    </row>
    <row r="71" spans="1:5" x14ac:dyDescent="0.2">
      <c r="A71" s="21" t="s">
        <v>92</v>
      </c>
      <c r="B71" s="22" t="s">
        <v>93</v>
      </c>
      <c r="C71" s="9">
        <f>C72</f>
        <v>1612800</v>
      </c>
      <c r="D71" s="9">
        <f>D72</f>
        <v>1677400</v>
      </c>
      <c r="E71" s="9">
        <f>E72</f>
        <v>1744600</v>
      </c>
    </row>
    <row r="72" spans="1:5" x14ac:dyDescent="0.2">
      <c r="A72" s="12" t="s">
        <v>94</v>
      </c>
      <c r="B72" s="13" t="s">
        <v>95</v>
      </c>
      <c r="C72" s="10">
        <f>C73+C74+C75</f>
        <v>1612800</v>
      </c>
      <c r="D72" s="10">
        <f t="shared" ref="D72:E72" si="9">D73+D74+D75</f>
        <v>1677400</v>
      </c>
      <c r="E72" s="10">
        <f t="shared" si="9"/>
        <v>1744600</v>
      </c>
    </row>
    <row r="73" spans="1:5" ht="25.5" x14ac:dyDescent="0.2">
      <c r="A73" s="12" t="s">
        <v>96</v>
      </c>
      <c r="B73" s="13" t="s">
        <v>97</v>
      </c>
      <c r="C73" s="10">
        <f>694720*60%-2</f>
        <v>416830</v>
      </c>
      <c r="D73" s="10">
        <f>722510*60%+14</f>
        <v>433520</v>
      </c>
      <c r="E73" s="10">
        <f>751410*60%+4</f>
        <v>450850</v>
      </c>
    </row>
    <row r="74" spans="1:5" x14ac:dyDescent="0.2">
      <c r="A74" s="12" t="s">
        <v>98</v>
      </c>
      <c r="B74" s="13" t="s">
        <v>99</v>
      </c>
      <c r="C74" s="10">
        <f>624000*60%</f>
        <v>374400</v>
      </c>
      <c r="D74" s="10">
        <f>648960*60%+14</f>
        <v>389390</v>
      </c>
      <c r="E74" s="10">
        <f>674920*60%+48</f>
        <v>405000</v>
      </c>
    </row>
    <row r="75" spans="1:5" x14ac:dyDescent="0.2">
      <c r="A75" s="12" t="s">
        <v>100</v>
      </c>
      <c r="B75" s="13" t="s">
        <v>174</v>
      </c>
      <c r="C75" s="10">
        <f>C76+C77</f>
        <v>821570</v>
      </c>
      <c r="D75" s="10">
        <f t="shared" ref="D75:E75" si="10">D76+D77</f>
        <v>854490</v>
      </c>
      <c r="E75" s="10">
        <f t="shared" si="10"/>
        <v>888750</v>
      </c>
    </row>
    <row r="76" spans="1:5" x14ac:dyDescent="0.2">
      <c r="A76" s="12" t="s">
        <v>175</v>
      </c>
      <c r="B76" s="13" t="s">
        <v>171</v>
      </c>
      <c r="C76" s="11">
        <f>578970*60%-32</f>
        <v>347350</v>
      </c>
      <c r="D76" s="11">
        <f>602130*60%+2</f>
        <v>361280</v>
      </c>
      <c r="E76" s="11">
        <f>626210*60%+24</f>
        <v>375750</v>
      </c>
    </row>
    <row r="77" spans="1:5" x14ac:dyDescent="0.2">
      <c r="A77" s="12" t="s">
        <v>212</v>
      </c>
      <c r="B77" s="24" t="s">
        <v>211</v>
      </c>
      <c r="C77" s="11">
        <f>790400*60%-20</f>
        <v>474220</v>
      </c>
      <c r="D77" s="11">
        <f>822020*60%-2</f>
        <v>493210</v>
      </c>
      <c r="E77" s="11">
        <f>854900*60%+60</f>
        <v>513000</v>
      </c>
    </row>
    <row r="78" spans="1:5" ht="25.5" x14ac:dyDescent="0.2">
      <c r="A78" s="21" t="s">
        <v>101</v>
      </c>
      <c r="B78" s="22" t="s">
        <v>102</v>
      </c>
      <c r="C78" s="9">
        <f>C79</f>
        <v>349800</v>
      </c>
      <c r="D78" s="9">
        <f t="shared" ref="D78:E78" si="11">D79</f>
        <v>349800</v>
      </c>
      <c r="E78" s="9">
        <f t="shared" si="11"/>
        <v>349800</v>
      </c>
    </row>
    <row r="79" spans="1:5" x14ac:dyDescent="0.2">
      <c r="A79" s="12" t="s">
        <v>103</v>
      </c>
      <c r="B79" s="24" t="s">
        <v>104</v>
      </c>
      <c r="C79" s="10">
        <f t="shared" ref="C79:C80" si="12">C80</f>
        <v>349800</v>
      </c>
      <c r="D79" s="10">
        <f t="shared" ref="D79:E80" si="13">D80</f>
        <v>349800</v>
      </c>
      <c r="E79" s="10">
        <f t="shared" si="13"/>
        <v>349800</v>
      </c>
    </row>
    <row r="80" spans="1:5" x14ac:dyDescent="0.2">
      <c r="A80" s="12" t="s">
        <v>105</v>
      </c>
      <c r="B80" s="24" t="s">
        <v>106</v>
      </c>
      <c r="C80" s="10">
        <f t="shared" si="12"/>
        <v>349800</v>
      </c>
      <c r="D80" s="10">
        <f t="shared" si="13"/>
        <v>349800</v>
      </c>
      <c r="E80" s="10">
        <f t="shared" si="13"/>
        <v>349800</v>
      </c>
    </row>
    <row r="81" spans="1:9" x14ac:dyDescent="0.2">
      <c r="A81" s="12" t="s">
        <v>107</v>
      </c>
      <c r="B81" s="24" t="s">
        <v>108</v>
      </c>
      <c r="C81" s="10">
        <v>349800</v>
      </c>
      <c r="D81" s="10">
        <v>349800</v>
      </c>
      <c r="E81" s="10">
        <v>349800</v>
      </c>
    </row>
    <row r="82" spans="1:9" ht="25.5" x14ac:dyDescent="0.2">
      <c r="A82" s="21" t="s">
        <v>109</v>
      </c>
      <c r="B82" s="22" t="s">
        <v>110</v>
      </c>
      <c r="C82" s="9">
        <f>C83+C86</f>
        <v>2977300</v>
      </c>
      <c r="D82" s="9">
        <f>D83+D86</f>
        <v>2977300</v>
      </c>
      <c r="E82" s="9">
        <f>E83+E86</f>
        <v>2977300</v>
      </c>
    </row>
    <row r="83" spans="1:9" ht="51" x14ac:dyDescent="0.2">
      <c r="A83" s="12" t="s">
        <v>111</v>
      </c>
      <c r="B83" s="13" t="s">
        <v>112</v>
      </c>
      <c r="C83" s="10">
        <f t="shared" ref="C83:E84" si="14">C84</f>
        <v>1671300</v>
      </c>
      <c r="D83" s="10">
        <f t="shared" si="14"/>
        <v>1671300</v>
      </c>
      <c r="E83" s="10">
        <f t="shared" si="14"/>
        <v>1671300</v>
      </c>
    </row>
    <row r="84" spans="1:9" ht="63.75" x14ac:dyDescent="0.2">
      <c r="A84" s="12" t="s">
        <v>113</v>
      </c>
      <c r="B84" s="13" t="s">
        <v>114</v>
      </c>
      <c r="C84" s="10">
        <f t="shared" si="14"/>
        <v>1671300</v>
      </c>
      <c r="D84" s="10">
        <f t="shared" si="14"/>
        <v>1671300</v>
      </c>
      <c r="E84" s="10">
        <f t="shared" si="14"/>
        <v>1671300</v>
      </c>
    </row>
    <row r="85" spans="1:9" ht="63.75" x14ac:dyDescent="0.2">
      <c r="A85" s="12" t="s">
        <v>115</v>
      </c>
      <c r="B85" s="13" t="s">
        <v>116</v>
      </c>
      <c r="C85" s="10">
        <v>1671300</v>
      </c>
      <c r="D85" s="10">
        <v>1671300</v>
      </c>
      <c r="E85" s="10">
        <v>1671300</v>
      </c>
    </row>
    <row r="86" spans="1:9" ht="25.5" x14ac:dyDescent="0.2">
      <c r="A86" s="12" t="s">
        <v>117</v>
      </c>
      <c r="B86" s="13" t="s">
        <v>118</v>
      </c>
      <c r="C86" s="10">
        <f t="shared" ref="C86:E87" si="15">C87</f>
        <v>1306000</v>
      </c>
      <c r="D86" s="10">
        <f t="shared" si="15"/>
        <v>1306000</v>
      </c>
      <c r="E86" s="10">
        <f t="shared" si="15"/>
        <v>1306000</v>
      </c>
    </row>
    <row r="87" spans="1:9" ht="25.5" x14ac:dyDescent="0.2">
      <c r="A87" s="12" t="s">
        <v>119</v>
      </c>
      <c r="B87" s="13" t="s">
        <v>120</v>
      </c>
      <c r="C87" s="10">
        <f t="shared" si="15"/>
        <v>1306000</v>
      </c>
      <c r="D87" s="10">
        <f t="shared" si="15"/>
        <v>1306000</v>
      </c>
      <c r="E87" s="10">
        <f t="shared" si="15"/>
        <v>1306000</v>
      </c>
    </row>
    <row r="88" spans="1:9" ht="38.25" x14ac:dyDescent="0.2">
      <c r="A88" s="12" t="s">
        <v>121</v>
      </c>
      <c r="B88" s="13" t="s">
        <v>122</v>
      </c>
      <c r="C88" s="10">
        <v>1306000</v>
      </c>
      <c r="D88" s="10">
        <v>1306000</v>
      </c>
      <c r="E88" s="10">
        <v>1306000</v>
      </c>
    </row>
    <row r="89" spans="1:9" x14ac:dyDescent="0.2">
      <c r="A89" s="21" t="s">
        <v>123</v>
      </c>
      <c r="B89" s="22" t="s">
        <v>124</v>
      </c>
      <c r="C89" s="9">
        <f>C90+C113</f>
        <v>1203700</v>
      </c>
      <c r="D89" s="9">
        <f t="shared" ref="D89:E89" si="16">D90+D113</f>
        <v>1203700</v>
      </c>
      <c r="E89" s="9">
        <f t="shared" si="16"/>
        <v>1203700</v>
      </c>
      <c r="G89" s="7"/>
      <c r="I89" s="7"/>
    </row>
    <row r="90" spans="1:9" ht="25.5" x14ac:dyDescent="0.2">
      <c r="A90" s="12" t="s">
        <v>232</v>
      </c>
      <c r="B90" s="24" t="s">
        <v>233</v>
      </c>
      <c r="C90" s="10">
        <f>C91+C93+C95+C97+C99+C101+C103+C105+C107+C109+C111</f>
        <v>1103700</v>
      </c>
      <c r="D90" s="10">
        <f t="shared" ref="D90:E90" si="17">D91+D93+D95+D97+D99+D101+D103+D105+D107+D109+D111</f>
        <v>1203700</v>
      </c>
      <c r="E90" s="10">
        <f t="shared" si="17"/>
        <v>1203700</v>
      </c>
      <c r="G90" s="7"/>
      <c r="I90" s="7"/>
    </row>
    <row r="91" spans="1:9" ht="38.25" x14ac:dyDescent="0.2">
      <c r="A91" s="12" t="s">
        <v>234</v>
      </c>
      <c r="B91" s="24" t="s">
        <v>235</v>
      </c>
      <c r="C91" s="10">
        <f>C92</f>
        <v>14500</v>
      </c>
      <c r="D91" s="10">
        <f t="shared" ref="D91:E91" si="18">D92</f>
        <v>14500</v>
      </c>
      <c r="E91" s="10">
        <f t="shared" si="18"/>
        <v>14500</v>
      </c>
      <c r="G91" s="7"/>
      <c r="I91" s="7"/>
    </row>
    <row r="92" spans="1:9" ht="51" x14ac:dyDescent="0.2">
      <c r="A92" s="28" t="s">
        <v>221</v>
      </c>
      <c r="B92" s="29" t="s">
        <v>297</v>
      </c>
      <c r="C92" s="25">
        <v>14500</v>
      </c>
      <c r="D92" s="25">
        <v>14500</v>
      </c>
      <c r="E92" s="25">
        <v>14500</v>
      </c>
      <c r="G92" s="7"/>
      <c r="I92" s="7"/>
    </row>
    <row r="93" spans="1:9" ht="51" x14ac:dyDescent="0.2">
      <c r="A93" s="28" t="s">
        <v>236</v>
      </c>
      <c r="B93" s="29" t="s">
        <v>237</v>
      </c>
      <c r="C93" s="25">
        <f>C94</f>
        <v>111800</v>
      </c>
      <c r="D93" s="25">
        <f t="shared" ref="D93:E93" si="19">D94</f>
        <v>111800</v>
      </c>
      <c r="E93" s="25">
        <f t="shared" si="19"/>
        <v>111800</v>
      </c>
      <c r="G93" s="7"/>
      <c r="I93" s="7"/>
    </row>
    <row r="94" spans="1:9" ht="76.5" x14ac:dyDescent="0.2">
      <c r="A94" s="28" t="s">
        <v>222</v>
      </c>
      <c r="B94" s="29" t="s">
        <v>240</v>
      </c>
      <c r="C94" s="25">
        <v>111800</v>
      </c>
      <c r="D94" s="25">
        <v>111800</v>
      </c>
      <c r="E94" s="25">
        <v>111800</v>
      </c>
      <c r="G94" s="7"/>
      <c r="I94" s="7"/>
    </row>
    <row r="95" spans="1:9" ht="38.25" x14ac:dyDescent="0.2">
      <c r="A95" s="28" t="s">
        <v>238</v>
      </c>
      <c r="B95" s="29" t="s">
        <v>239</v>
      </c>
      <c r="C95" s="25">
        <f>C96</f>
        <v>31000</v>
      </c>
      <c r="D95" s="25">
        <f t="shared" ref="D95:E95" si="20">D96</f>
        <v>31000</v>
      </c>
      <c r="E95" s="25">
        <f t="shared" si="20"/>
        <v>31000</v>
      </c>
      <c r="G95" s="7"/>
      <c r="I95" s="7"/>
    </row>
    <row r="96" spans="1:9" ht="51" x14ac:dyDescent="0.2">
      <c r="A96" s="28" t="s">
        <v>223</v>
      </c>
      <c r="B96" s="29" t="s">
        <v>241</v>
      </c>
      <c r="C96" s="25">
        <v>31000</v>
      </c>
      <c r="D96" s="25">
        <v>31000</v>
      </c>
      <c r="E96" s="25">
        <v>31000</v>
      </c>
      <c r="G96" s="7"/>
      <c r="I96" s="7"/>
    </row>
    <row r="97" spans="1:9" ht="51" x14ac:dyDescent="0.2">
      <c r="A97" s="28" t="s">
        <v>242</v>
      </c>
      <c r="B97" s="29" t="s">
        <v>243</v>
      </c>
      <c r="C97" s="25">
        <f>C98</f>
        <v>12100</v>
      </c>
      <c r="D97" s="25">
        <f t="shared" ref="D97:E97" si="21">D98</f>
        <v>12100</v>
      </c>
      <c r="E97" s="25">
        <f t="shared" si="21"/>
        <v>12100</v>
      </c>
      <c r="G97" s="7"/>
      <c r="I97" s="7"/>
    </row>
    <row r="98" spans="1:9" ht="63.75" x14ac:dyDescent="0.2">
      <c r="A98" s="28" t="s">
        <v>224</v>
      </c>
      <c r="B98" s="29" t="s">
        <v>249</v>
      </c>
      <c r="C98" s="25">
        <v>12100</v>
      </c>
      <c r="D98" s="25">
        <v>12100</v>
      </c>
      <c r="E98" s="25">
        <v>12100</v>
      </c>
      <c r="G98" s="7"/>
      <c r="I98" s="7"/>
    </row>
    <row r="99" spans="1:9" ht="38.25" x14ac:dyDescent="0.2">
      <c r="A99" s="28" t="s">
        <v>247</v>
      </c>
      <c r="B99" s="29" t="s">
        <v>248</v>
      </c>
      <c r="C99" s="25">
        <f>C100</f>
        <v>500</v>
      </c>
      <c r="D99" s="25">
        <f t="shared" ref="D99:E99" si="22">D100</f>
        <v>500</v>
      </c>
      <c r="E99" s="25">
        <f t="shared" si="22"/>
        <v>500</v>
      </c>
      <c r="I99" s="7"/>
    </row>
    <row r="100" spans="1:9" ht="63.75" x14ac:dyDescent="0.2">
      <c r="A100" s="28" t="s">
        <v>225</v>
      </c>
      <c r="B100" s="29" t="s">
        <v>250</v>
      </c>
      <c r="C100" s="25">
        <v>500</v>
      </c>
      <c r="D100" s="25">
        <v>500</v>
      </c>
      <c r="E100" s="25">
        <v>500</v>
      </c>
      <c r="I100" s="7"/>
    </row>
    <row r="101" spans="1:9" ht="38.25" x14ac:dyDescent="0.2">
      <c r="A101" s="28" t="s">
        <v>244</v>
      </c>
      <c r="B101" s="29" t="s">
        <v>245</v>
      </c>
      <c r="C101" s="25">
        <f>C102</f>
        <v>1000</v>
      </c>
      <c r="D101" s="25">
        <f t="shared" ref="D101:E101" si="23">D102</f>
        <v>1000</v>
      </c>
      <c r="E101" s="25">
        <f t="shared" si="23"/>
        <v>1000</v>
      </c>
      <c r="G101" s="7"/>
      <c r="I101" s="7"/>
    </row>
    <row r="102" spans="1:9" ht="51" x14ac:dyDescent="0.2">
      <c r="A102" s="28" t="s">
        <v>226</v>
      </c>
      <c r="B102" s="29" t="s">
        <v>246</v>
      </c>
      <c r="C102" s="25">
        <v>1000</v>
      </c>
      <c r="D102" s="25">
        <v>1000</v>
      </c>
      <c r="E102" s="25">
        <v>1000</v>
      </c>
      <c r="G102" s="7"/>
      <c r="I102" s="7"/>
    </row>
    <row r="103" spans="1:9" ht="51" x14ac:dyDescent="0.2">
      <c r="A103" s="28" t="s">
        <v>251</v>
      </c>
      <c r="B103" s="29" t="s">
        <v>252</v>
      </c>
      <c r="C103" s="25">
        <f>C104</f>
        <v>214000</v>
      </c>
      <c r="D103" s="25">
        <f t="shared" ref="D103:E103" si="24">D104</f>
        <v>214000</v>
      </c>
      <c r="E103" s="25">
        <f t="shared" si="24"/>
        <v>214000</v>
      </c>
      <c r="G103" s="7"/>
      <c r="I103" s="7"/>
    </row>
    <row r="104" spans="1:9" ht="63.75" x14ac:dyDescent="0.2">
      <c r="A104" s="28" t="s">
        <v>227</v>
      </c>
      <c r="B104" s="29" t="s">
        <v>253</v>
      </c>
      <c r="C104" s="25">
        <v>214000</v>
      </c>
      <c r="D104" s="25">
        <v>214000</v>
      </c>
      <c r="E104" s="25">
        <v>214000</v>
      </c>
      <c r="G104" s="7"/>
      <c r="I104" s="7"/>
    </row>
    <row r="105" spans="1:9" ht="51" x14ac:dyDescent="0.2">
      <c r="A105" s="28" t="s">
        <v>254</v>
      </c>
      <c r="B105" s="29" t="s">
        <v>255</v>
      </c>
      <c r="C105" s="25">
        <f>C106</f>
        <v>32200</v>
      </c>
      <c r="D105" s="25">
        <f t="shared" ref="D105:E105" si="25">D106</f>
        <v>32200</v>
      </c>
      <c r="E105" s="25">
        <f t="shared" si="25"/>
        <v>32200</v>
      </c>
      <c r="G105" s="7"/>
      <c r="I105" s="7"/>
    </row>
    <row r="106" spans="1:9" ht="76.5" x14ac:dyDescent="0.2">
      <c r="A106" s="28" t="s">
        <v>228</v>
      </c>
      <c r="B106" s="29" t="s">
        <v>298</v>
      </c>
      <c r="C106" s="25">
        <v>32200</v>
      </c>
      <c r="D106" s="25">
        <v>32200</v>
      </c>
      <c r="E106" s="25">
        <v>32200</v>
      </c>
      <c r="G106" s="7"/>
      <c r="I106" s="7"/>
    </row>
    <row r="107" spans="1:9" ht="38.25" x14ac:dyDescent="0.2">
      <c r="A107" s="28" t="s">
        <v>256</v>
      </c>
      <c r="B107" s="29" t="s">
        <v>257</v>
      </c>
      <c r="C107" s="25">
        <f>C108</f>
        <v>2800</v>
      </c>
      <c r="D107" s="25">
        <f t="shared" ref="D107:E107" si="26">D108</f>
        <v>2800</v>
      </c>
      <c r="E107" s="25">
        <f t="shared" si="26"/>
        <v>2800</v>
      </c>
      <c r="G107" s="7"/>
      <c r="I107" s="7"/>
    </row>
    <row r="108" spans="1:9" ht="63.75" x14ac:dyDescent="0.2">
      <c r="A108" s="28" t="s">
        <v>229</v>
      </c>
      <c r="B108" s="29" t="s">
        <v>260</v>
      </c>
      <c r="C108" s="25">
        <v>2800</v>
      </c>
      <c r="D108" s="25">
        <v>2800</v>
      </c>
      <c r="E108" s="25">
        <v>2800</v>
      </c>
      <c r="G108" s="7"/>
      <c r="I108" s="7"/>
    </row>
    <row r="109" spans="1:9" ht="38.25" x14ac:dyDescent="0.2">
      <c r="A109" s="28" t="s">
        <v>258</v>
      </c>
      <c r="B109" s="29" t="s">
        <v>259</v>
      </c>
      <c r="C109" s="25">
        <f>C110</f>
        <v>442300</v>
      </c>
      <c r="D109" s="25">
        <f t="shared" ref="D109:E109" si="27">D110</f>
        <v>442300</v>
      </c>
      <c r="E109" s="25">
        <f t="shared" si="27"/>
        <v>442300</v>
      </c>
      <c r="G109" s="7"/>
      <c r="I109" s="7"/>
    </row>
    <row r="110" spans="1:9" ht="51" x14ac:dyDescent="0.2">
      <c r="A110" s="28" t="s">
        <v>230</v>
      </c>
      <c r="B110" s="29" t="s">
        <v>261</v>
      </c>
      <c r="C110" s="25">
        <v>442300</v>
      </c>
      <c r="D110" s="25">
        <v>442300</v>
      </c>
      <c r="E110" s="25">
        <v>442300</v>
      </c>
      <c r="G110" s="7"/>
      <c r="I110" s="7"/>
    </row>
    <row r="111" spans="1:9" ht="51" x14ac:dyDescent="0.2">
      <c r="A111" s="28" t="s">
        <v>262</v>
      </c>
      <c r="B111" s="29" t="s">
        <v>263</v>
      </c>
      <c r="C111" s="25">
        <f>C112</f>
        <v>241500</v>
      </c>
      <c r="D111" s="25">
        <f t="shared" ref="D111:E111" si="28">D112</f>
        <v>341500</v>
      </c>
      <c r="E111" s="25">
        <f t="shared" si="28"/>
        <v>341500</v>
      </c>
      <c r="G111" s="7"/>
      <c r="I111" s="7"/>
    </row>
    <row r="112" spans="1:9" ht="63.75" x14ac:dyDescent="0.2">
      <c r="A112" s="28" t="s">
        <v>231</v>
      </c>
      <c r="B112" s="29" t="s">
        <v>264</v>
      </c>
      <c r="C112" s="25">
        <f>341500-100000</f>
        <v>241500</v>
      </c>
      <c r="D112" s="25">
        <f>341500-0</f>
        <v>341500</v>
      </c>
      <c r="E112" s="25">
        <f>341500-0</f>
        <v>341500</v>
      </c>
      <c r="G112" s="7"/>
      <c r="I112" s="7"/>
    </row>
    <row r="113" spans="1:9" x14ac:dyDescent="0.2">
      <c r="A113" s="28" t="s">
        <v>322</v>
      </c>
      <c r="B113" s="29" t="s">
        <v>323</v>
      </c>
      <c r="C113" s="25">
        <f t="shared" ref="C113:E114" si="29">C114</f>
        <v>100000</v>
      </c>
      <c r="D113" s="25">
        <f t="shared" si="29"/>
        <v>0</v>
      </c>
      <c r="E113" s="25">
        <f t="shared" si="29"/>
        <v>0</v>
      </c>
      <c r="G113" s="7"/>
      <c r="I113" s="7"/>
    </row>
    <row r="114" spans="1:9" ht="51" x14ac:dyDescent="0.2">
      <c r="A114" s="28" t="s">
        <v>320</v>
      </c>
      <c r="B114" s="29" t="s">
        <v>321</v>
      </c>
      <c r="C114" s="25">
        <f t="shared" si="29"/>
        <v>100000</v>
      </c>
      <c r="D114" s="25">
        <f t="shared" si="29"/>
        <v>0</v>
      </c>
      <c r="E114" s="25">
        <f t="shared" si="29"/>
        <v>0</v>
      </c>
      <c r="G114" s="7"/>
      <c r="I114" s="7"/>
    </row>
    <row r="115" spans="1:9" ht="51" x14ac:dyDescent="0.2">
      <c r="A115" s="28" t="s">
        <v>319</v>
      </c>
      <c r="B115" s="29" t="s">
        <v>318</v>
      </c>
      <c r="C115" s="25">
        <v>100000</v>
      </c>
      <c r="D115" s="25">
        <v>0</v>
      </c>
      <c r="E115" s="25">
        <v>0</v>
      </c>
      <c r="G115" s="7"/>
      <c r="I115" s="7"/>
    </row>
    <row r="116" spans="1:9" x14ac:dyDescent="0.2">
      <c r="A116" s="21" t="s">
        <v>125</v>
      </c>
      <c r="B116" s="22" t="s">
        <v>126</v>
      </c>
      <c r="C116" s="9">
        <f t="shared" ref="C116:E117" si="30">C117</f>
        <v>33300</v>
      </c>
      <c r="D116" s="9">
        <f t="shared" si="30"/>
        <v>33300</v>
      </c>
      <c r="E116" s="9">
        <f t="shared" si="30"/>
        <v>33300</v>
      </c>
      <c r="G116" s="7"/>
      <c r="I116" s="7"/>
    </row>
    <row r="117" spans="1:9" x14ac:dyDescent="0.2">
      <c r="A117" s="12" t="s">
        <v>127</v>
      </c>
      <c r="B117" s="13" t="s">
        <v>128</v>
      </c>
      <c r="C117" s="10">
        <f t="shared" si="30"/>
        <v>33300</v>
      </c>
      <c r="D117" s="10">
        <f t="shared" si="30"/>
        <v>33300</v>
      </c>
      <c r="E117" s="10">
        <f t="shared" si="30"/>
        <v>33300</v>
      </c>
      <c r="G117" s="7"/>
      <c r="I117" s="7"/>
    </row>
    <row r="118" spans="1:9" x14ac:dyDescent="0.2">
      <c r="A118" s="12" t="s">
        <v>129</v>
      </c>
      <c r="B118" s="13" t="s">
        <v>130</v>
      </c>
      <c r="C118" s="10">
        <v>33300</v>
      </c>
      <c r="D118" s="10">
        <v>33300</v>
      </c>
      <c r="E118" s="10">
        <v>33300</v>
      </c>
      <c r="G118" s="7"/>
      <c r="I118" s="7"/>
    </row>
    <row r="119" spans="1:9" x14ac:dyDescent="0.2">
      <c r="A119" s="19" t="s">
        <v>131</v>
      </c>
      <c r="B119" s="32" t="s">
        <v>132</v>
      </c>
      <c r="C119" s="8">
        <f>C120</f>
        <v>852399378</v>
      </c>
      <c r="D119" s="8">
        <f>D120</f>
        <v>580891500</v>
      </c>
      <c r="E119" s="8">
        <f>E120</f>
        <v>529360600</v>
      </c>
    </row>
    <row r="120" spans="1:9" ht="25.5" x14ac:dyDescent="0.2">
      <c r="A120" s="33" t="s">
        <v>133</v>
      </c>
      <c r="B120" s="34" t="s">
        <v>134</v>
      </c>
      <c r="C120" s="9">
        <f>C121+C126+C149+C164</f>
        <v>852399378</v>
      </c>
      <c r="D120" s="14">
        <f t="shared" ref="D120:E120" si="31">D121+D126+D149+D164</f>
        <v>580891500</v>
      </c>
      <c r="E120" s="14">
        <f t="shared" si="31"/>
        <v>529360600</v>
      </c>
    </row>
    <row r="121" spans="1:9" x14ac:dyDescent="0.2">
      <c r="A121" s="35" t="s">
        <v>135</v>
      </c>
      <c r="B121" s="34" t="s">
        <v>179</v>
      </c>
      <c r="C121" s="10">
        <f>C122+C124</f>
        <v>292957000</v>
      </c>
      <c r="D121" s="10">
        <f>D122+D124</f>
        <v>49659000</v>
      </c>
      <c r="E121" s="10">
        <f>E122+E124</f>
        <v>43987000</v>
      </c>
    </row>
    <row r="122" spans="1:9" x14ac:dyDescent="0.2">
      <c r="A122" s="35" t="s">
        <v>136</v>
      </c>
      <c r="B122" s="18" t="s">
        <v>180</v>
      </c>
      <c r="C122" s="10">
        <f>C123</f>
        <v>239954000</v>
      </c>
      <c r="D122" s="10">
        <f>D123</f>
        <v>49659000</v>
      </c>
      <c r="E122" s="11">
        <f>E123</f>
        <v>43987000</v>
      </c>
    </row>
    <row r="123" spans="1:9" ht="25.5" x14ac:dyDescent="0.2">
      <c r="A123" s="35" t="s">
        <v>137</v>
      </c>
      <c r="B123" s="18" t="s">
        <v>181</v>
      </c>
      <c r="C123" s="10">
        <v>239954000</v>
      </c>
      <c r="D123" s="10">
        <v>49659000</v>
      </c>
      <c r="E123" s="10">
        <v>43987000</v>
      </c>
    </row>
    <row r="124" spans="1:9" ht="25.5" x14ac:dyDescent="0.2">
      <c r="A124" s="35" t="s">
        <v>303</v>
      </c>
      <c r="B124" s="18" t="s">
        <v>305</v>
      </c>
      <c r="C124" s="10">
        <f>C125</f>
        <v>53003000</v>
      </c>
      <c r="D124" s="10">
        <f>D125</f>
        <v>0</v>
      </c>
      <c r="E124" s="10">
        <f>E125</f>
        <v>0</v>
      </c>
    </row>
    <row r="125" spans="1:9" ht="25.5" x14ac:dyDescent="0.2">
      <c r="A125" s="35" t="s">
        <v>304</v>
      </c>
      <c r="B125" s="18" t="s">
        <v>306</v>
      </c>
      <c r="C125" s="10">
        <f>52845500+157500</f>
        <v>53003000</v>
      </c>
      <c r="D125" s="10">
        <v>0</v>
      </c>
      <c r="E125" s="10">
        <v>0</v>
      </c>
    </row>
    <row r="126" spans="1:9" ht="25.5" x14ac:dyDescent="0.2">
      <c r="A126" s="35" t="s">
        <v>138</v>
      </c>
      <c r="B126" s="34" t="s">
        <v>182</v>
      </c>
      <c r="C126" s="10">
        <f>C127+C129+C131+C133+C135+C137+C139+C141+C143+C145+C147</f>
        <v>126965978</v>
      </c>
      <c r="D126" s="36">
        <f>D127+D129+D131+D133+D135+D137+D139+D141+D143+D145+D147</f>
        <v>88337400</v>
      </c>
      <c r="E126" s="36">
        <f>E127+E129+E131+E133+E135+E137+E139+E141+E143+E145+E147</f>
        <v>72171300</v>
      </c>
    </row>
    <row r="127" spans="1:9" ht="25.5" x14ac:dyDescent="0.2">
      <c r="A127" s="12" t="s">
        <v>189</v>
      </c>
      <c r="B127" s="24" t="s">
        <v>271</v>
      </c>
      <c r="C127" s="10">
        <f>C128</f>
        <v>0</v>
      </c>
      <c r="D127" s="36">
        <f>D128</f>
        <v>0</v>
      </c>
      <c r="E127" s="36">
        <f>E128</f>
        <v>0</v>
      </c>
    </row>
    <row r="128" spans="1:9" ht="25.5" x14ac:dyDescent="0.2">
      <c r="A128" s="12" t="s">
        <v>190</v>
      </c>
      <c r="B128" s="24" t="s">
        <v>272</v>
      </c>
      <c r="C128" s="10">
        <f>26000000-26000000</f>
        <v>0</v>
      </c>
      <c r="D128" s="36">
        <v>0</v>
      </c>
      <c r="E128" s="36">
        <v>0</v>
      </c>
    </row>
    <row r="129" spans="1:5" ht="51" x14ac:dyDescent="0.2">
      <c r="A129" s="41" t="s">
        <v>307</v>
      </c>
      <c r="B129" s="24" t="s">
        <v>309</v>
      </c>
      <c r="C129" s="10">
        <f>C130</f>
        <v>15267900</v>
      </c>
      <c r="D129" s="36">
        <f>D130</f>
        <v>15267900</v>
      </c>
      <c r="E129" s="36">
        <f>E130</f>
        <v>15267900</v>
      </c>
    </row>
    <row r="130" spans="1:5" ht="63.75" x14ac:dyDescent="0.2">
      <c r="A130" s="41" t="s">
        <v>308</v>
      </c>
      <c r="B130" s="24" t="s">
        <v>310</v>
      </c>
      <c r="C130" s="10">
        <v>15267900</v>
      </c>
      <c r="D130" s="36">
        <v>15267900</v>
      </c>
      <c r="E130" s="36">
        <v>15267900</v>
      </c>
    </row>
    <row r="131" spans="1:5" ht="76.5" x14ac:dyDescent="0.2">
      <c r="A131" s="35" t="s">
        <v>296</v>
      </c>
      <c r="B131" s="18" t="s">
        <v>269</v>
      </c>
      <c r="C131" s="10">
        <f>C132</f>
        <v>31651529</v>
      </c>
      <c r="D131" s="36">
        <f>D132</f>
        <v>13886000</v>
      </c>
      <c r="E131" s="36">
        <f>E132</f>
        <v>0</v>
      </c>
    </row>
    <row r="132" spans="1:5" ht="76.5" x14ac:dyDescent="0.2">
      <c r="A132" s="35" t="s">
        <v>273</v>
      </c>
      <c r="B132" s="18" t="s">
        <v>270</v>
      </c>
      <c r="C132" s="10">
        <f>0+31651529</f>
        <v>31651529</v>
      </c>
      <c r="D132" s="36">
        <f>33776056-19890056</f>
        <v>13886000</v>
      </c>
      <c r="E132" s="36">
        <f>0+0</f>
        <v>0</v>
      </c>
    </row>
    <row r="133" spans="1:5" ht="63.75" x14ac:dyDescent="0.2">
      <c r="A133" s="35" t="s">
        <v>274</v>
      </c>
      <c r="B133" s="18" t="s">
        <v>275</v>
      </c>
      <c r="C133" s="10">
        <f>C134</f>
        <v>1307494</v>
      </c>
      <c r="D133" s="36">
        <f>D134</f>
        <v>17085900</v>
      </c>
      <c r="E133" s="36">
        <f>E134</f>
        <v>12975000</v>
      </c>
    </row>
    <row r="134" spans="1:5" ht="63.75" x14ac:dyDescent="0.2">
      <c r="A134" s="35" t="s">
        <v>277</v>
      </c>
      <c r="B134" s="18" t="s">
        <v>276</v>
      </c>
      <c r="C134" s="10">
        <f>1108247+199247</f>
        <v>1307494</v>
      </c>
      <c r="D134" s="36">
        <f>1397533-785533+16473900</f>
        <v>17085900</v>
      </c>
      <c r="E134" s="36">
        <f>13073538-98538</f>
        <v>12975000</v>
      </c>
    </row>
    <row r="135" spans="1:5" ht="25.5" x14ac:dyDescent="0.2">
      <c r="A135" s="35" t="s">
        <v>278</v>
      </c>
      <c r="B135" s="18" t="s">
        <v>280</v>
      </c>
      <c r="C135" s="10">
        <f>C136</f>
        <v>178200</v>
      </c>
      <c r="D135" s="36">
        <f>D136</f>
        <v>0</v>
      </c>
      <c r="E135" s="36">
        <f>E136</f>
        <v>0</v>
      </c>
    </row>
    <row r="136" spans="1:5" ht="25.5" x14ac:dyDescent="0.2">
      <c r="A136" s="35" t="s">
        <v>279</v>
      </c>
      <c r="B136" s="18" t="s">
        <v>281</v>
      </c>
      <c r="C136" s="10">
        <v>178200</v>
      </c>
      <c r="D136" s="36">
        <v>0</v>
      </c>
      <c r="E136" s="36">
        <v>0</v>
      </c>
    </row>
    <row r="137" spans="1:5" ht="38.25" x14ac:dyDescent="0.2">
      <c r="A137" s="35" t="s">
        <v>187</v>
      </c>
      <c r="B137" s="18" t="s">
        <v>185</v>
      </c>
      <c r="C137" s="10">
        <f>C138</f>
        <v>441500</v>
      </c>
      <c r="D137" s="36">
        <f>D138</f>
        <v>0</v>
      </c>
      <c r="E137" s="36">
        <f>E138</f>
        <v>0</v>
      </c>
    </row>
    <row r="138" spans="1:5" ht="38.25" x14ac:dyDescent="0.2">
      <c r="A138" s="35" t="s">
        <v>188</v>
      </c>
      <c r="B138" s="18" t="s">
        <v>186</v>
      </c>
      <c r="C138" s="10">
        <v>441500</v>
      </c>
      <c r="D138" s="36">
        <v>0</v>
      </c>
      <c r="E138" s="36">
        <v>0</v>
      </c>
    </row>
    <row r="139" spans="1:5" ht="25.5" x14ac:dyDescent="0.2">
      <c r="A139" s="35" t="s">
        <v>299</v>
      </c>
      <c r="B139" s="18" t="s">
        <v>300</v>
      </c>
      <c r="C139" s="10">
        <f>C140</f>
        <v>3233180</v>
      </c>
      <c r="D139" s="36">
        <f>D140</f>
        <v>0</v>
      </c>
      <c r="E139" s="36">
        <f>E140</f>
        <v>0</v>
      </c>
    </row>
    <row r="140" spans="1:5" ht="25.5" x14ac:dyDescent="0.2">
      <c r="A140" s="35" t="s">
        <v>302</v>
      </c>
      <c r="B140" s="18" t="s">
        <v>301</v>
      </c>
      <c r="C140" s="10">
        <v>3233180</v>
      </c>
      <c r="D140" s="36">
        <v>0</v>
      </c>
      <c r="E140" s="36">
        <v>0</v>
      </c>
    </row>
    <row r="141" spans="1:5" ht="25.5" x14ac:dyDescent="0.2">
      <c r="A141" s="35" t="s">
        <v>176</v>
      </c>
      <c r="B141" s="18" t="s">
        <v>183</v>
      </c>
      <c r="C141" s="10">
        <f>C142</f>
        <v>3802700</v>
      </c>
      <c r="D141" s="36">
        <f>D142</f>
        <v>3250200</v>
      </c>
      <c r="E141" s="36">
        <f>E142</f>
        <v>3250200</v>
      </c>
    </row>
    <row r="142" spans="1:5" ht="25.5" x14ac:dyDescent="0.2">
      <c r="A142" s="35" t="s">
        <v>177</v>
      </c>
      <c r="B142" s="18" t="s">
        <v>184</v>
      </c>
      <c r="C142" s="10">
        <v>3802700</v>
      </c>
      <c r="D142" s="36">
        <v>3250200</v>
      </c>
      <c r="E142" s="36">
        <v>3250200</v>
      </c>
    </row>
    <row r="143" spans="1:5" x14ac:dyDescent="0.2">
      <c r="A143" s="41" t="s">
        <v>311</v>
      </c>
      <c r="B143" s="18" t="s">
        <v>313</v>
      </c>
      <c r="C143" s="10">
        <f>C144</f>
        <v>5959575</v>
      </c>
      <c r="D143" s="36">
        <f>D144</f>
        <v>0</v>
      </c>
      <c r="E143" s="36">
        <f>E144</f>
        <v>0</v>
      </c>
    </row>
    <row r="144" spans="1:5" x14ac:dyDescent="0.2">
      <c r="A144" s="41" t="s">
        <v>312</v>
      </c>
      <c r="B144" s="18" t="s">
        <v>314</v>
      </c>
      <c r="C144" s="10">
        <f>103800+5855775</f>
        <v>5959575</v>
      </c>
      <c r="D144" s="36">
        <v>0</v>
      </c>
      <c r="E144" s="36">
        <v>0</v>
      </c>
    </row>
    <row r="145" spans="1:5" ht="25.5" x14ac:dyDescent="0.2">
      <c r="A145" s="35" t="s">
        <v>284</v>
      </c>
      <c r="B145" s="18" t="s">
        <v>282</v>
      </c>
      <c r="C145" s="10">
        <f>C146</f>
        <v>50000000</v>
      </c>
      <c r="D145" s="36">
        <f>D146</f>
        <v>25242100</v>
      </c>
      <c r="E145" s="36">
        <f>E146</f>
        <v>26072900</v>
      </c>
    </row>
    <row r="146" spans="1:5" ht="25.5" x14ac:dyDescent="0.2">
      <c r="A146" s="35" t="s">
        <v>285</v>
      </c>
      <c r="B146" s="18" t="s">
        <v>283</v>
      </c>
      <c r="C146" s="10">
        <v>50000000</v>
      </c>
      <c r="D146" s="36">
        <v>25242100</v>
      </c>
      <c r="E146" s="36">
        <v>26072900</v>
      </c>
    </row>
    <row r="147" spans="1:5" x14ac:dyDescent="0.2">
      <c r="A147" s="35" t="s">
        <v>139</v>
      </c>
      <c r="B147" s="18" t="s">
        <v>192</v>
      </c>
      <c r="C147" s="10">
        <f>C148</f>
        <v>15123900</v>
      </c>
      <c r="D147" s="36">
        <f>D148</f>
        <v>13605300</v>
      </c>
      <c r="E147" s="36">
        <f>E148</f>
        <v>14605300</v>
      </c>
    </row>
    <row r="148" spans="1:5" x14ac:dyDescent="0.2">
      <c r="A148" s="35" t="s">
        <v>140</v>
      </c>
      <c r="B148" s="18" t="s">
        <v>191</v>
      </c>
      <c r="C148" s="10">
        <f>29137600-14800000-1933200+2719500</f>
        <v>15123900</v>
      </c>
      <c r="D148" s="36">
        <v>13605300</v>
      </c>
      <c r="E148" s="36">
        <v>14605300</v>
      </c>
    </row>
    <row r="149" spans="1:5" x14ac:dyDescent="0.2">
      <c r="A149" s="35" t="s">
        <v>141</v>
      </c>
      <c r="B149" s="34" t="s">
        <v>195</v>
      </c>
      <c r="C149" s="10">
        <f>C150+C152+C154+C156+C158+C160+C162</f>
        <v>401846400</v>
      </c>
      <c r="D149" s="36">
        <f>D150+D152+D154+D156+D158+D160+D162</f>
        <v>412565100</v>
      </c>
      <c r="E149" s="36">
        <f>E150+E152+E154+E156+E158+E160+E162</f>
        <v>413202300</v>
      </c>
    </row>
    <row r="150" spans="1:5" ht="25.5" x14ac:dyDescent="0.2">
      <c r="A150" s="35" t="s">
        <v>142</v>
      </c>
      <c r="B150" s="18" t="s">
        <v>194</v>
      </c>
      <c r="C150" s="10">
        <f>C151</f>
        <v>385266800</v>
      </c>
      <c r="D150" s="36">
        <f>D151</f>
        <v>393745000</v>
      </c>
      <c r="E150" s="36">
        <f>E151</f>
        <v>394089200</v>
      </c>
    </row>
    <row r="151" spans="1:5" ht="25.5" x14ac:dyDescent="0.2">
      <c r="A151" s="35" t="s">
        <v>143</v>
      </c>
      <c r="B151" s="18" t="s">
        <v>193</v>
      </c>
      <c r="C151" s="10">
        <f>362824200+31372400-9195100+143800+121500</f>
        <v>385266800</v>
      </c>
      <c r="D151" s="36">
        <f>363207500+30537500</f>
        <v>393745000</v>
      </c>
      <c r="E151" s="36">
        <f>363601500+30487700</f>
        <v>394089200</v>
      </c>
    </row>
    <row r="152" spans="1:5" ht="51" x14ac:dyDescent="0.2">
      <c r="A152" s="35" t="s">
        <v>144</v>
      </c>
      <c r="B152" s="18" t="s">
        <v>197</v>
      </c>
      <c r="C152" s="10">
        <f>C153</f>
        <v>4400300</v>
      </c>
      <c r="D152" s="36">
        <f>D153</f>
        <v>5789900</v>
      </c>
      <c r="E152" s="36">
        <f>E153</f>
        <v>5789900</v>
      </c>
    </row>
    <row r="153" spans="1:5" ht="51" x14ac:dyDescent="0.2">
      <c r="A153" s="35" t="s">
        <v>145</v>
      </c>
      <c r="B153" s="18" t="s">
        <v>196</v>
      </c>
      <c r="C153" s="10">
        <f>5789900-1389600</f>
        <v>4400300</v>
      </c>
      <c r="D153" s="36">
        <v>5789900</v>
      </c>
      <c r="E153" s="36">
        <v>5789900</v>
      </c>
    </row>
    <row r="154" spans="1:5" ht="51" x14ac:dyDescent="0.2">
      <c r="A154" s="35" t="s">
        <v>146</v>
      </c>
      <c r="B154" s="18" t="s">
        <v>198</v>
      </c>
      <c r="C154" s="10">
        <f>C155</f>
        <v>6662200</v>
      </c>
      <c r="D154" s="36">
        <f>D155</f>
        <v>7497100</v>
      </c>
      <c r="E154" s="36">
        <f>E155</f>
        <v>7546900</v>
      </c>
    </row>
    <row r="155" spans="1:5" ht="51" x14ac:dyDescent="0.2">
      <c r="A155" s="35" t="s">
        <v>147</v>
      </c>
      <c r="B155" s="18" t="s">
        <v>199</v>
      </c>
      <c r="C155" s="10">
        <f>38034600-31372400</f>
        <v>6662200</v>
      </c>
      <c r="D155" s="36">
        <f>38034600-30537500</f>
        <v>7497100</v>
      </c>
      <c r="E155" s="36">
        <f>38034600-30487700</f>
        <v>7546900</v>
      </c>
    </row>
    <row r="156" spans="1:5" ht="38.25" x14ac:dyDescent="0.2">
      <c r="A156" s="35" t="s">
        <v>162</v>
      </c>
      <c r="B156" s="18" t="s">
        <v>200</v>
      </c>
      <c r="C156" s="10">
        <f>C157</f>
        <v>36600</v>
      </c>
      <c r="D156" s="36">
        <f>D157</f>
        <v>38200</v>
      </c>
      <c r="E156" s="36">
        <f>E157</f>
        <v>277000</v>
      </c>
    </row>
    <row r="157" spans="1:5" ht="38.25" x14ac:dyDescent="0.2">
      <c r="A157" s="35" t="s">
        <v>163</v>
      </c>
      <c r="B157" s="18" t="s">
        <v>201</v>
      </c>
      <c r="C157" s="10">
        <v>36600</v>
      </c>
      <c r="D157" s="36">
        <v>38200</v>
      </c>
      <c r="E157" s="36">
        <v>277000</v>
      </c>
    </row>
    <row r="158" spans="1:5" ht="25.5" x14ac:dyDescent="0.2">
      <c r="A158" s="35" t="s">
        <v>148</v>
      </c>
      <c r="B158" s="18" t="s">
        <v>202</v>
      </c>
      <c r="C158" s="10">
        <f>C159</f>
        <v>358900</v>
      </c>
      <c r="D158" s="36">
        <f>D159</f>
        <v>306800</v>
      </c>
      <c r="E158" s="36">
        <f>E159</f>
        <v>319100</v>
      </c>
    </row>
    <row r="159" spans="1:5" ht="38.25" x14ac:dyDescent="0.2">
      <c r="A159" s="35" t="s">
        <v>149</v>
      </c>
      <c r="B159" s="18" t="s">
        <v>203</v>
      </c>
      <c r="C159" s="11">
        <f>295000+22500+41400</f>
        <v>358900</v>
      </c>
      <c r="D159" s="37">
        <v>306800</v>
      </c>
      <c r="E159" s="37">
        <v>319100</v>
      </c>
    </row>
    <row r="160" spans="1:5" ht="25.5" x14ac:dyDescent="0.2">
      <c r="A160" s="35" t="s">
        <v>150</v>
      </c>
      <c r="B160" s="18" t="s">
        <v>204</v>
      </c>
      <c r="C160" s="11">
        <f>C161</f>
        <v>2032200</v>
      </c>
      <c r="D160" s="37">
        <f>D161</f>
        <v>2032200</v>
      </c>
      <c r="E160" s="37">
        <f>E161</f>
        <v>2032200</v>
      </c>
    </row>
    <row r="161" spans="1:5" ht="25.5" x14ac:dyDescent="0.2">
      <c r="A161" s="35" t="s">
        <v>151</v>
      </c>
      <c r="B161" s="18" t="s">
        <v>205</v>
      </c>
      <c r="C161" s="11">
        <v>2032200</v>
      </c>
      <c r="D161" s="37">
        <v>2032200</v>
      </c>
      <c r="E161" s="37">
        <v>2032200</v>
      </c>
    </row>
    <row r="162" spans="1:5" x14ac:dyDescent="0.2">
      <c r="A162" s="35" t="s">
        <v>152</v>
      </c>
      <c r="B162" s="18" t="s">
        <v>206</v>
      </c>
      <c r="C162" s="11">
        <f>C163</f>
        <v>3089400</v>
      </c>
      <c r="D162" s="37">
        <f>D163</f>
        <v>3155900</v>
      </c>
      <c r="E162" s="37">
        <f>E163</f>
        <v>3148000</v>
      </c>
    </row>
    <row r="163" spans="1:5" x14ac:dyDescent="0.2">
      <c r="A163" s="35" t="s">
        <v>153</v>
      </c>
      <c r="B163" s="18" t="s">
        <v>207</v>
      </c>
      <c r="C163" s="11">
        <f>3070500+18900</f>
        <v>3089400</v>
      </c>
      <c r="D163" s="37">
        <f>3136400+19500</f>
        <v>3155900</v>
      </c>
      <c r="E163" s="37">
        <f>3128500+19500</f>
        <v>3148000</v>
      </c>
    </row>
    <row r="164" spans="1:5" x14ac:dyDescent="0.2">
      <c r="A164" s="35" t="s">
        <v>286</v>
      </c>
      <c r="B164" s="34" t="s">
        <v>287</v>
      </c>
      <c r="C164" s="37">
        <f>C165+C167</f>
        <v>30630000</v>
      </c>
      <c r="D164" s="37">
        <f t="shared" ref="D164:E164" si="32">D165+D167</f>
        <v>30330000</v>
      </c>
      <c r="E164" s="37">
        <f t="shared" si="32"/>
        <v>0</v>
      </c>
    </row>
    <row r="165" spans="1:5" ht="38.25" x14ac:dyDescent="0.2">
      <c r="A165" s="35" t="s">
        <v>288</v>
      </c>
      <c r="B165" s="18" t="s">
        <v>289</v>
      </c>
      <c r="C165" s="37">
        <f>C166</f>
        <v>30330000</v>
      </c>
      <c r="D165" s="37">
        <f t="shared" ref="D165:E165" si="33">D166</f>
        <v>30330000</v>
      </c>
      <c r="E165" s="37">
        <f t="shared" si="33"/>
        <v>0</v>
      </c>
    </row>
    <row r="166" spans="1:5" ht="38.25" x14ac:dyDescent="0.2">
      <c r="A166" s="35" t="s">
        <v>290</v>
      </c>
      <c r="B166" s="18" t="s">
        <v>291</v>
      </c>
      <c r="C166" s="37">
        <v>30330000</v>
      </c>
      <c r="D166" s="37">
        <v>30330000</v>
      </c>
      <c r="E166" s="37"/>
    </row>
    <row r="167" spans="1:5" ht="25.5" x14ac:dyDescent="0.2">
      <c r="A167" s="35" t="s">
        <v>292</v>
      </c>
      <c r="B167" s="18" t="s">
        <v>293</v>
      </c>
      <c r="C167" s="37">
        <f>C168</f>
        <v>300000</v>
      </c>
      <c r="D167" s="37">
        <f t="shared" ref="D167:E167" si="34">D168</f>
        <v>0</v>
      </c>
      <c r="E167" s="37">
        <f t="shared" si="34"/>
        <v>0</v>
      </c>
    </row>
    <row r="168" spans="1:5" ht="25.5" x14ac:dyDescent="0.2">
      <c r="A168" s="35" t="s">
        <v>294</v>
      </c>
      <c r="B168" s="18" t="s">
        <v>295</v>
      </c>
      <c r="C168" s="37">
        <v>300000</v>
      </c>
      <c r="D168" s="37">
        <v>0</v>
      </c>
      <c r="E168" s="37">
        <v>0</v>
      </c>
    </row>
    <row r="169" spans="1:5" x14ac:dyDescent="0.2">
      <c r="A169" s="33" t="s">
        <v>316</v>
      </c>
      <c r="B169" s="38" t="s">
        <v>178</v>
      </c>
      <c r="C169" s="23">
        <f>C119+C15</f>
        <v>1301462633</v>
      </c>
      <c r="D169" s="23">
        <f>D119+D15</f>
        <v>1045558422</v>
      </c>
      <c r="E169" s="23">
        <f>E119+E15</f>
        <v>1016241455</v>
      </c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40"/>
      <c r="D171" s="40"/>
      <c r="E171" s="40"/>
    </row>
    <row r="172" spans="1:5" x14ac:dyDescent="0.2">
      <c r="A172" s="1"/>
      <c r="B172" s="1"/>
      <c r="C172" s="39"/>
      <c r="D172" s="39"/>
      <c r="E172" s="39"/>
    </row>
    <row r="173" spans="1:5" x14ac:dyDescent="0.2">
      <c r="A173" s="1"/>
      <c r="B173" s="1"/>
      <c r="C173" s="39"/>
      <c r="D173" s="39"/>
      <c r="E173" s="39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39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  <row r="293" spans="1:5" x14ac:dyDescent="0.2">
      <c r="A293" s="1"/>
      <c r="B293" s="1"/>
      <c r="C293" s="1"/>
      <c r="D293" s="1"/>
      <c r="E293" s="1"/>
    </row>
    <row r="294" spans="1:5" x14ac:dyDescent="0.2">
      <c r="A294" s="1"/>
      <c r="B294" s="1"/>
      <c r="C294" s="1"/>
      <c r="D294" s="1"/>
      <c r="E294" s="1"/>
    </row>
    <row r="295" spans="1:5" x14ac:dyDescent="0.2">
      <c r="A295" s="1"/>
      <c r="B295" s="1"/>
      <c r="C295" s="1"/>
      <c r="D295" s="1"/>
      <c r="E295" s="1"/>
    </row>
    <row r="296" spans="1:5" x14ac:dyDescent="0.2">
      <c r="A296" s="1"/>
      <c r="B296" s="1"/>
      <c r="C296" s="1"/>
      <c r="D296" s="1"/>
      <c r="E296" s="1"/>
    </row>
    <row r="297" spans="1:5" x14ac:dyDescent="0.2">
      <c r="A297" s="1"/>
      <c r="B297" s="1"/>
      <c r="C297" s="1"/>
      <c r="D297" s="1"/>
      <c r="E297" s="1"/>
    </row>
    <row r="298" spans="1:5" x14ac:dyDescent="0.2">
      <c r="A298" s="1"/>
      <c r="B298" s="1"/>
      <c r="C298" s="1"/>
      <c r="D298" s="1"/>
      <c r="E298" s="1"/>
    </row>
    <row r="299" spans="1:5" x14ac:dyDescent="0.2">
      <c r="A299" s="1"/>
      <c r="B299" s="1"/>
      <c r="C299" s="1"/>
      <c r="D299" s="1"/>
      <c r="E299" s="1"/>
    </row>
    <row r="300" spans="1:5" x14ac:dyDescent="0.2">
      <c r="A300" s="1"/>
      <c r="B300" s="1"/>
      <c r="C300" s="1"/>
      <c r="D300" s="1"/>
      <c r="E300" s="1"/>
    </row>
    <row r="301" spans="1:5" x14ac:dyDescent="0.2">
      <c r="A301" s="1"/>
      <c r="B301" s="1"/>
      <c r="C301" s="1"/>
      <c r="D301" s="1"/>
      <c r="E301" s="1"/>
    </row>
    <row r="302" spans="1:5" x14ac:dyDescent="0.2">
      <c r="A302" s="1"/>
      <c r="B302" s="1"/>
      <c r="C302" s="1"/>
      <c r="D302" s="1"/>
      <c r="E302" s="1"/>
    </row>
    <row r="303" spans="1:5" x14ac:dyDescent="0.2">
      <c r="A303" s="1"/>
      <c r="B303" s="1"/>
      <c r="C303" s="1"/>
      <c r="D303" s="1"/>
      <c r="E303" s="1"/>
    </row>
    <row r="304" spans="1:5" x14ac:dyDescent="0.2">
      <c r="A304" s="1"/>
      <c r="B304" s="1"/>
      <c r="C304" s="1"/>
      <c r="D304" s="1"/>
      <c r="E304" s="1"/>
    </row>
    <row r="305" spans="1:5" x14ac:dyDescent="0.2">
      <c r="A305" s="1"/>
      <c r="B305" s="1"/>
      <c r="C305" s="1"/>
      <c r="D305" s="1"/>
      <c r="E305" s="1"/>
    </row>
  </sheetData>
  <mergeCells count="1">
    <mergeCell ref="A11:E11"/>
  </mergeCells>
  <phoneticPr fontId="1" type="noConversion"/>
  <pageMargins left="0.62992125984251968" right="0.43307086614173229" top="0.35433070866141736" bottom="0.35433070866141736" header="0.31496062992125984" footer="0.31496062992125984"/>
  <pageSetup paperSize="9" scale="70" fitToHeight="0" orientation="portrait" r:id="rId1"/>
  <headerFooter alignWithMargins="0"/>
  <ignoredErrors>
    <ignoredError sqref="A14:E14 C131:E131 B15:B89 B116:B128 B131:B168 B112" numberStoredAsText="1"/>
    <ignoredError sqref="C22:E22 C90 C120:E120 C128 D151 C132:E132 C134 C144:C147 D155:E155 C154:C155 C159 C149:C150 C152 C151 C153 E134 C112:E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2020-05-18T08:36:18Z</cp:lastPrinted>
  <dcterms:created xsi:type="dcterms:W3CDTF">2017-10-06T09:25:18Z</dcterms:created>
  <dcterms:modified xsi:type="dcterms:W3CDTF">2020-07-31T06:16:49Z</dcterms:modified>
</cp:coreProperties>
</file>