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8.12\почта\Бюджеты 2014 - 2024\Утвержденные бюджеты и изменения к ним\Утвер бюджет и изм 2021\Изменения № 3 от\Утверждено\"/>
    </mc:Choice>
  </mc:AlternateContent>
  <xr:revisionPtr revIDLastSave="0" documentId="13_ncr:1_{867575C7-B284-47D3-8BF9-ADAFB085848C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 бюджета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'Доходы бюджета'!#REF!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бюджета'!$A$13:$D$167</definedName>
    <definedName name="_xlnm.Print_Titles" localSheetId="0">'Доходы бюджета'!$13:$14</definedName>
    <definedName name="_xlnm.Print_Area" localSheetId="0">'Доходы бюджета'!$A$1:$E$173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0" i="1" l="1"/>
  <c r="C172" i="1" l="1"/>
  <c r="G79" i="1" l="1"/>
  <c r="C79" i="1"/>
  <c r="C123" i="1" l="1"/>
  <c r="E165" i="1" l="1"/>
  <c r="D165" i="1"/>
  <c r="C165" i="1"/>
  <c r="E168" i="1"/>
  <c r="D168" i="1"/>
  <c r="C168" i="1"/>
  <c r="C147" i="1"/>
  <c r="C126" i="1"/>
  <c r="E129" i="1"/>
  <c r="D129" i="1"/>
  <c r="C129" i="1"/>
  <c r="E159" i="1" l="1"/>
  <c r="D159" i="1"/>
  <c r="C159" i="1"/>
  <c r="G15" i="1" l="1"/>
  <c r="C60" i="1"/>
  <c r="C73" i="1"/>
  <c r="C70" i="1"/>
  <c r="C37" i="1" l="1"/>
  <c r="C39" i="1"/>
  <c r="C43" i="1"/>
  <c r="C19" i="1"/>
  <c r="C21" i="1"/>
  <c r="C62" i="1" l="1"/>
  <c r="C116" i="1" l="1"/>
  <c r="C115" i="1" s="1"/>
  <c r="E116" i="1"/>
  <c r="D116" i="1"/>
  <c r="C137" i="1" l="1"/>
  <c r="C135" i="1"/>
  <c r="E171" i="1" l="1"/>
  <c r="E170" i="1" s="1"/>
  <c r="D171" i="1"/>
  <c r="D170" i="1" s="1"/>
  <c r="C171" i="1"/>
  <c r="C170" i="1" s="1"/>
  <c r="D122" i="1" l="1"/>
  <c r="C122" i="1"/>
  <c r="E122" i="1"/>
  <c r="E150" i="1" l="1"/>
  <c r="E167" i="1" l="1"/>
  <c r="E154" i="1" l="1"/>
  <c r="E141" i="1"/>
  <c r="E137" i="1"/>
  <c r="E135" i="1"/>
  <c r="E133" i="1"/>
  <c r="E132" i="1" s="1"/>
  <c r="D154" i="1"/>
  <c r="D150" i="1"/>
  <c r="D141" i="1"/>
  <c r="D137" i="1"/>
  <c r="D135" i="1"/>
  <c r="D133" i="1"/>
  <c r="D132" i="1" s="1"/>
  <c r="C133" i="1"/>
  <c r="E113" i="1" l="1"/>
  <c r="D113" i="1"/>
  <c r="C113" i="1"/>
  <c r="E75" i="1" l="1"/>
  <c r="D75" i="1"/>
  <c r="E74" i="1"/>
  <c r="D74" i="1"/>
  <c r="E73" i="1"/>
  <c r="E72" i="1" s="1"/>
  <c r="D73" i="1"/>
  <c r="D72" i="1" s="1"/>
  <c r="E71" i="1"/>
  <c r="D71" i="1"/>
  <c r="E70" i="1"/>
  <c r="D70" i="1"/>
  <c r="C71" i="1"/>
  <c r="C75" i="1"/>
  <c r="C74" i="1"/>
  <c r="D69" i="1" l="1"/>
  <c r="D68" i="1" s="1"/>
  <c r="E69" i="1"/>
  <c r="E68" i="1" s="1"/>
  <c r="E66" i="1" l="1"/>
  <c r="D66" i="1"/>
  <c r="C66" i="1"/>
  <c r="E111" i="1"/>
  <c r="D111" i="1"/>
  <c r="C111" i="1"/>
  <c r="C154" i="1"/>
  <c r="C143" i="1"/>
  <c r="C141" i="1"/>
  <c r="C140" i="1" s="1"/>
  <c r="E140" i="1"/>
  <c r="D140" i="1"/>
  <c r="C139" i="1"/>
  <c r="C132" i="1"/>
  <c r="C128" i="1" l="1"/>
  <c r="E31" i="1" l="1"/>
  <c r="D31" i="1"/>
  <c r="C31" i="1"/>
  <c r="E29" i="1"/>
  <c r="D29" i="1"/>
  <c r="C29" i="1"/>
  <c r="E27" i="1"/>
  <c r="D27" i="1"/>
  <c r="C27" i="1"/>
  <c r="E25" i="1"/>
  <c r="D25" i="1"/>
  <c r="C25" i="1"/>
  <c r="C24" i="1" s="1"/>
  <c r="E21" i="1" l="1"/>
  <c r="D21" i="1"/>
  <c r="E115" i="1" l="1"/>
  <c r="D115" i="1"/>
  <c r="E144" i="1" l="1"/>
  <c r="D144" i="1"/>
  <c r="C144" i="1"/>
  <c r="E166" i="1" l="1"/>
  <c r="D166" i="1"/>
  <c r="C166" i="1"/>
  <c r="E163" i="1"/>
  <c r="D163" i="1"/>
  <c r="C163" i="1"/>
  <c r="E161" i="1"/>
  <c r="D161" i="1"/>
  <c r="C161" i="1"/>
  <c r="E157" i="1"/>
  <c r="D157" i="1"/>
  <c r="C157" i="1"/>
  <c r="E155" i="1"/>
  <c r="D155" i="1"/>
  <c r="C155" i="1"/>
  <c r="E153" i="1"/>
  <c r="D153" i="1"/>
  <c r="C153" i="1"/>
  <c r="E151" i="1"/>
  <c r="D151" i="1"/>
  <c r="C151" i="1"/>
  <c r="E149" i="1"/>
  <c r="D149" i="1"/>
  <c r="C149" i="1"/>
  <c r="C148" i="1" s="1"/>
  <c r="D146" i="1"/>
  <c r="C146" i="1"/>
  <c r="E142" i="1"/>
  <c r="D142" i="1"/>
  <c r="C142" i="1"/>
  <c r="E138" i="1"/>
  <c r="D138" i="1"/>
  <c r="C138" i="1"/>
  <c r="E136" i="1"/>
  <c r="D136" i="1"/>
  <c r="C136" i="1"/>
  <c r="E134" i="1"/>
  <c r="D134" i="1"/>
  <c r="C134" i="1"/>
  <c r="E127" i="1"/>
  <c r="E126" i="1" s="1"/>
  <c r="D127" i="1"/>
  <c r="D126" i="1" s="1"/>
  <c r="C127" i="1"/>
  <c r="C131" i="1" l="1"/>
  <c r="E148" i="1"/>
  <c r="D131" i="1"/>
  <c r="D148" i="1"/>
  <c r="C125" i="1" l="1"/>
  <c r="C124" i="1" s="1"/>
  <c r="D125" i="1"/>
  <c r="D124" i="1" s="1"/>
  <c r="E109" i="1"/>
  <c r="D109" i="1"/>
  <c r="C109" i="1"/>
  <c r="C107" i="1"/>
  <c r="D107" i="1"/>
  <c r="E107" i="1"/>
  <c r="E105" i="1"/>
  <c r="D105" i="1"/>
  <c r="C105" i="1"/>
  <c r="C103" i="1"/>
  <c r="D103" i="1"/>
  <c r="E103" i="1"/>
  <c r="E101" i="1"/>
  <c r="D101" i="1"/>
  <c r="C101" i="1"/>
  <c r="E99" i="1"/>
  <c r="D99" i="1"/>
  <c r="C99" i="1"/>
  <c r="E97" i="1"/>
  <c r="D97" i="1"/>
  <c r="C97" i="1"/>
  <c r="E95" i="1"/>
  <c r="D95" i="1"/>
  <c r="C95" i="1"/>
  <c r="E93" i="1"/>
  <c r="D93" i="1"/>
  <c r="C93" i="1"/>
  <c r="E91" i="1"/>
  <c r="D91" i="1"/>
  <c r="C91" i="1"/>
  <c r="E89" i="1"/>
  <c r="D89" i="1"/>
  <c r="C89" i="1"/>
  <c r="D88" i="1" l="1"/>
  <c r="D87" i="1" s="1"/>
  <c r="C88" i="1"/>
  <c r="C87" i="1" s="1"/>
  <c r="E88" i="1"/>
  <c r="E87" i="1" s="1"/>
  <c r="E120" i="1" l="1"/>
  <c r="E119" i="1" s="1"/>
  <c r="D120" i="1"/>
  <c r="D119" i="1" s="1"/>
  <c r="C120" i="1"/>
  <c r="C119" i="1" s="1"/>
  <c r="E82" i="1" l="1"/>
  <c r="D82" i="1"/>
  <c r="E81" i="1"/>
  <c r="D81" i="1"/>
  <c r="C82" i="1"/>
  <c r="C81" i="1" s="1"/>
  <c r="E85" i="1"/>
  <c r="E84" i="1" s="1"/>
  <c r="D85" i="1"/>
  <c r="D84" i="1" s="1"/>
  <c r="C85" i="1"/>
  <c r="C84" i="1" s="1"/>
  <c r="E78" i="1"/>
  <c r="E77" i="1" s="1"/>
  <c r="E76" i="1" s="1"/>
  <c r="D78" i="1"/>
  <c r="D77" i="1" s="1"/>
  <c r="D76" i="1" s="1"/>
  <c r="C78" i="1"/>
  <c r="C77" i="1" s="1"/>
  <c r="C76" i="1" s="1"/>
  <c r="C72" i="1"/>
  <c r="C69" i="1" s="1"/>
  <c r="E59" i="1"/>
  <c r="D59" i="1"/>
  <c r="C59" i="1"/>
  <c r="E61" i="1"/>
  <c r="D61" i="1"/>
  <c r="C61" i="1"/>
  <c r="D64" i="1"/>
  <c r="D63" i="1" s="1"/>
  <c r="C64" i="1"/>
  <c r="C63" i="1" s="1"/>
  <c r="D55" i="1"/>
  <c r="C55" i="1"/>
  <c r="E53" i="1"/>
  <c r="D53" i="1"/>
  <c r="C53" i="1"/>
  <c r="E50" i="1"/>
  <c r="D50" i="1"/>
  <c r="C50" i="1"/>
  <c r="E48" i="1"/>
  <c r="D48" i="1"/>
  <c r="C48" i="1"/>
  <c r="E45" i="1"/>
  <c r="D45" i="1"/>
  <c r="C45" i="1"/>
  <c r="E34" i="1"/>
  <c r="D34" i="1"/>
  <c r="C34" i="1"/>
  <c r="E36" i="1"/>
  <c r="D36" i="1"/>
  <c r="C36" i="1"/>
  <c r="E38" i="1"/>
  <c r="D38" i="1"/>
  <c r="C38" i="1"/>
  <c r="E40" i="1"/>
  <c r="D40" i="1"/>
  <c r="C40" i="1"/>
  <c r="E42" i="1"/>
  <c r="D42" i="1"/>
  <c r="C42" i="1"/>
  <c r="D24" i="1"/>
  <c r="D26" i="1"/>
  <c r="C26" i="1"/>
  <c r="D28" i="1"/>
  <c r="C28" i="1"/>
  <c r="D30" i="1"/>
  <c r="C30" i="1"/>
  <c r="E17" i="1"/>
  <c r="E16" i="1" s="1"/>
  <c r="D17" i="1"/>
  <c r="D16" i="1" s="1"/>
  <c r="C17" i="1"/>
  <c r="C16" i="1" s="1"/>
  <c r="C58" i="1" l="1"/>
  <c r="C57" i="1" s="1"/>
  <c r="C23" i="1"/>
  <c r="C22" i="1" s="1"/>
  <c r="D23" i="1"/>
  <c r="D22" i="1" s="1"/>
  <c r="D80" i="1"/>
  <c r="D58" i="1"/>
  <c r="D57" i="1" s="1"/>
  <c r="E58" i="1"/>
  <c r="C52" i="1"/>
  <c r="D52" i="1"/>
  <c r="C80" i="1"/>
  <c r="E80" i="1"/>
  <c r="D47" i="1"/>
  <c r="D44" i="1" s="1"/>
  <c r="C33" i="1"/>
  <c r="C32" i="1" s="1"/>
  <c r="C47" i="1"/>
  <c r="C44" i="1" s="1"/>
  <c r="E47" i="1"/>
  <c r="E44" i="1" s="1"/>
  <c r="D33" i="1"/>
  <c r="D32" i="1" s="1"/>
  <c r="E33" i="1"/>
  <c r="E32" i="1" s="1"/>
  <c r="E24" i="1"/>
  <c r="E26" i="1"/>
  <c r="E28" i="1"/>
  <c r="E30" i="1"/>
  <c r="E55" i="1"/>
  <c r="E52" i="1" s="1"/>
  <c r="E64" i="1"/>
  <c r="E63" i="1" s="1"/>
  <c r="E146" i="1"/>
  <c r="E131" i="1" l="1"/>
  <c r="E125" i="1" s="1"/>
  <c r="E124" i="1" s="1"/>
  <c r="E57" i="1"/>
  <c r="E23" i="1"/>
  <c r="D15" i="1"/>
  <c r="E22" i="1"/>
  <c r="D173" i="1" l="1"/>
  <c r="E15" i="1"/>
  <c r="C68" i="1"/>
  <c r="C15" i="1" l="1"/>
  <c r="C173" i="1" s="1"/>
  <c r="E173" i="1"/>
</calcChain>
</file>

<file path=xl/sharedStrings.xml><?xml version="1.0" encoding="utf-8"?>
<sst xmlns="http://schemas.openxmlformats.org/spreadsheetml/2006/main" count="338" uniqueCount="331">
  <si>
    <t>Код дохода по бюджетной классификации</t>
  </si>
  <si>
    <t>1</t>
  </si>
  <si>
    <t>2</t>
  </si>
  <si>
    <t>3</t>
  </si>
  <si>
    <t>4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</si>
  <si>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</si>
  <si>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</si>
  <si>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</si>
  <si>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</si>
  <si>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</si>
  <si>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</si>
  <si>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</si>
  <si>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</si>
  <si>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</si>
  <si>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</si>
  <si>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</si>
  <si>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</si>
  <si>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</si>
  <si>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</si>
  <si>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</si>
  <si>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</si>
  <si>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</si>
  <si>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</si>
  <si>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</si>
  <si>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</si>
  <si>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</si>
  <si>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</si>
  <si>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</si>
  <si>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</si>
  <si>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</si>
  <si>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</si>
  <si>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</si>
  <si>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</si>
  <si>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</si>
  <si>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</si>
  <si>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</si>
  <si>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</si>
  <si>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</si>
  <si>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</si>
  <si>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</si>
  <si>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</si>
  <si>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</si>
  <si>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</si>
  <si>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</si>
  <si>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</si>
  <si>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</si>
  <si>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</si>
  <si>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</si>
  <si>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</si>
  <si>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</si>
  <si>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</si>
  <si>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</si>
  <si>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</si>
  <si>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</si>
  <si>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</si>
  <si>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</si>
  <si>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</si>
  <si>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000 1 05 04 010 02 0000 110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</si>
  <si>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</si>
  <si>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</si>
  <si>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</si>
  <si>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</si>
  <si>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</si>
  <si>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000 1 06 01 020 04 0000 110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</si>
  <si>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</si>
  <si>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</si>
  <si>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</si>
  <si>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</si>
  <si>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городских округов</t>
  </si>
  <si>
    <t>000 1 06 06 032 04 0000 110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</si>
  <si>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</si>
  <si>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</si>
  <si>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</si>
  <si>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000 1 06 06 042 04 0000 110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</si>
  <si>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</si>
  <si>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</si>
  <si>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</si>
  <si>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</si>
  <si>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</si>
  <si>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</si>
  <si>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</si>
  <si>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</si>
  <si>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разрешения на установку рекламной конструкции</t>
  </si>
  <si>
    <t>000 1 08 07 150 01 0000 110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</si>
  <si>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</si>
  <si>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</si>
  <si>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</si>
  <si>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</si>
  <si>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</si>
  <si>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</si>
  <si>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</si>
  <si>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000 1 11 05 012 04 0000 120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</si>
  <si>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</si>
  <si>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</si>
  <si>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</si>
  <si>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000 1 11 05 074 04 0000 120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</si>
  <si>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</si>
  <si>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</si>
  <si>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</si>
  <si>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</si>
  <si>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</si>
  <si>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000 1 11 09 044 04 0000 120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</si>
  <si>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</si>
  <si>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</si>
  <si>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</si>
  <si>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</si>
  <si>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</si>
  <si>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</si>
  <si>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</si>
  <si>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</si>
  <si>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</si>
  <si>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</si>
  <si>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</si>
  <si>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</si>
  <si>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</si>
  <si>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</si>
  <si>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ДОХОДЫ ОТ ОКАЗАНИЯ ПЛАТНЫХ УСЛУГ И КОМПЕНСАЦИИ ЗАТРАТ ГОСУДАРСТВА</t>
  </si>
  <si>
    <t>000 1 13 00 000 00 0000 000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</si>
  <si>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</si>
  <si>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</si>
  <si>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</si>
  <si>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</si>
  <si>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городских округов</t>
  </si>
  <si>
    <t>000 1 13 02 994 04 0000 130</t>
  </si>
  <si>
    <t>ДОХОДЫ ОТ ПРОДАЖИ МАТЕРИАЛЬНЫХ И НЕМАТЕРИАЛЬНЫХ АКТИВОВ</t>
  </si>
  <si>
    <t>000 1 14 00 000 00 0000 000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</si>
  <si>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</si>
  <si>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</si>
  <si>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</si>
  <si>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</si>
  <si>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</si>
  <si>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000 1 14 02 043 04 0000 410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</si>
  <si>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</si>
  <si>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</si>
  <si>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</si>
  <si>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</si>
  <si>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</si>
  <si>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000 1 14 06 012 04 0000 430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</si>
  <si>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</si>
  <si>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</si>
  <si>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</si>
  <si>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</si>
  <si>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</si>
  <si>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</si>
  <si>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</si>
  <si>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</si>
  <si>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</si>
  <si>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</si>
  <si>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</si>
  <si>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</si>
  <si>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</si>
  <si>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</si>
  <si>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</si>
  <si>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</si>
  <si>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</si>
  <si>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</si>
  <si>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</si>
  <si>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</si>
  <si>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</si>
  <si>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</si>
  <si>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</si>
  <si>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000 1 16 01 133 01 0000 140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</si>
  <si>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</si>
  <si>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</si>
  <si>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</si>
  <si>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</si>
  <si>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</si>
  <si>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</si>
  <si>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</si>
  <si>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</si>
  <si>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</si>
  <si>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</si>
  <si>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</si>
  <si>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</si>
  <si>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</si>
  <si>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</si>
  <si>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</si>
  <si>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</si>
  <si>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</si>
  <si>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</si>
  <si>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</si>
  <si>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</si>
  <si>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ПРОЧИЕ НЕНАЛОГОВЫЕ ДОХОДЫ</t>
  </si>
  <si>
    <t>000 1 17 00 000 00 0000 000</t>
  </si>
  <si>
    <t>Прочие неналоговые доходы</t>
  </si>
  <si>
    <t>000 1 17 05 000 00 0000 180</t>
  </si>
  <si>
    <t>Прочие неналоговые доходы бюджетов городских округов</t>
  </si>
  <si>
    <t>000 1 17 05 040 04 0000 180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</si>
  <si>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</si>
  <si>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</si>
  <si>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</si>
  <si>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</si>
  <si>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</si>
  <si>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</si>
  <si>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</si>
  <si>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</si>
  <si>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</si>
  <si>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000 2 02 15 001 04 0000 150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</si>
  <si>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</si>
  <si>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</si>
  <si>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</si>
  <si>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</si>
  <si>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</si>
  <si>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</si>
  <si>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</si>
  <si>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</si>
  <si>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</si>
  <si>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</si>
  <si>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</si>
  <si>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</si>
  <si>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</si>
  <si>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000 2 02 25 304 04 0000 150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</si>
  <si>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</si>
  <si>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</si>
  <si>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городских округов на реализацию программ формирования современной городской среды</t>
  </si>
  <si>
    <t>000 2 02 25 555 04 0000 150</t>
  </si>
  <si>
    <t>Прочие субсидии</t>
  </si>
  <si>
    <t>000 2 02 29 999 00 0000 150</t>
  </si>
  <si>
    <t>Прочие субсидии бюджетам городских округов</t>
  </si>
  <si>
    <t>000 2 02 29 999 04 0000 150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</si>
  <si>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</si>
  <si>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</si>
  <si>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</si>
  <si>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</si>
  <si>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</si>
  <si>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000 2 02 30 024 04 0000 150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</si>
  <si>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</si>
  <si>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</si>
  <si>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</si>
  <si>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</si>
  <si>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</si>
  <si>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</si>
  <si>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</si>
  <si>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</si>
  <si>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</si>
  <si>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</si>
  <si>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</si>
  <si>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</si>
  <si>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</si>
  <si>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000 2 02 35 260 00 0000 150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</si>
  <si>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</si>
  <si>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000 2 02 35 260 04 0000 150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</si>
  <si>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</si>
  <si>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</si>
  <si>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городских округов на государственную регистрацию актов гражданского состояния</t>
  </si>
  <si>
    <t>000 2 02 35 930 04 0000 150</t>
  </si>
  <si>
    <t>Единая субвенция местным бюджетам</t>
  </si>
  <si>
    <t>000 2 02 39 998 00 0000 150</t>
  </si>
  <si>
    <t>Единая субвенция бюджетам городских округов</t>
  </si>
  <si>
    <t>000 2 02 39 998 04 0000 150</t>
  </si>
  <si>
    <t>Иные межбюджетные трансферты</t>
  </si>
  <si>
    <t>000 2 02 40 000 00 0000 150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</si>
  <si>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</si>
  <si>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</si>
  <si>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</si>
  <si>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000 2 02 45 303 04 0000 150</t>
  </si>
  <si>
    <t>X</t>
  </si>
  <si>
    <t>Наименование показателя</t>
  </si>
  <si>
    <t>5</t>
  </si>
  <si>
    <t>(в руб.)</t>
  </si>
  <si>
    <t>Доходы бюджета  ИТОГО</t>
  </si>
  <si>
    <t>2021 год</t>
  </si>
  <si>
    <t>2022 год</t>
  </si>
  <si>
    <t>2023 год</t>
  </si>
  <si>
    <t xml:space="preserve">Приложение № 1     </t>
  </si>
  <si>
    <t>к решению Совета депутатов</t>
  </si>
  <si>
    <t>Гайского городского округа</t>
  </si>
  <si>
    <t xml:space="preserve">Поступление доходов в бюджет Гайского городского округа на 2021 год и на плановый период 2022 и 2023 годов по кодам видов доходов, подвидов доходов </t>
  </si>
  <si>
    <t>Налог на доходы физических лиц части суммы налога, превышающей 650 000 рублей, относя-щейся к части налоговой базы, превышающей 5 000 000 рублей</t>
  </si>
  <si>
    <t>000 1 01 02 080 01 0000 110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</si>
  <si>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</si>
  <si>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</si>
  <si>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000 1 16 01 330 01 0000 140</t>
  </si>
  <si>
    <t>000 1 16 01 333 01 0000 140</t>
  </si>
  <si>
    <t>000 2 02 25 576 00 0000 150</t>
  </si>
  <si>
    <t>000 2 02 25 576 04 0000 150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</si>
  <si>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</si>
  <si>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</si>
  <si>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</si>
  <si>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</si>
  <si>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000 1 16 10 120 00 0000 140</t>
  </si>
  <si>
    <t>Платежи в целях возмещения причиненного ущерба (убытков)</t>
  </si>
  <si>
    <t>000 1 16 10 000 00 0000 140</t>
  </si>
  <si>
    <t>000 1 16 10 129 01 0000 140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</si>
  <si>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</si>
  <si>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000 2 02 20 216 00 0000 150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</si>
  <si>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</si>
  <si>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000 2 02 20 216 04 0000 150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</si>
  <si>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</si>
  <si>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</si>
  <si>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городских округов на реализацию мероприятий по обеспечению жильем молодых семей</t>
  </si>
  <si>
    <t>000 2 02 25 497 04 0000 150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</si>
  <si>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</si>
  <si>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</si>
  <si>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000 1 16 02000 02 0000 140</t>
  </si>
  <si>
    <t>000 1 16 02010 02 0000 140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</si>
  <si>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</si>
  <si>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</si>
  <si>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000 1 11 09080 00 0000 120</t>
  </si>
  <si>
    <t>000 1 11 09080 04 0000 120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</si>
  <si>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</si>
  <si>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</si>
  <si>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</si>
  <si>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000 1 16 09000 00 0000 140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</si>
  <si>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</si>
  <si>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</si>
  <si>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Инициативные платежи</t>
  </si>
  <si>
    <t>Инициативные платежи, зачисляемые в бюджеты городских округов</t>
  </si>
  <si>
    <t>000 1 17 15 000 00 0000 150</t>
  </si>
  <si>
    <t>000 1 17 15 020 04 0000 150</t>
  </si>
  <si>
    <t>ПРОЧИЕ БЕЗВОЗМЕЗДНЫЕ ПОСТУПЛЕНИЯ</t>
  </si>
  <si>
    <t>000 2 07 00 000 00 0000 000</t>
  </si>
  <si>
    <t>Прочие безвозмездные поступления в бюджеты городских округов</t>
  </si>
  <si>
    <t>000 2 07 04 000 04 0000 150</t>
  </si>
  <si>
    <t>000 2 07 04 050 04 0000 150</t>
  </si>
  <si>
    <t>000 1 16 10 123 01 0000 140</t>
  </si>
  <si>
    <t>Приложение № 2</t>
  </si>
  <si>
    <t>от  24.12.2020    № 24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</si>
  <si>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</si>
  <si>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</si>
  <si>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000 2 02 35 469 00 0000 150</t>
  </si>
  <si>
    <t>000 2 02 35 469 04 0000 150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</si>
  <si>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</si>
  <si>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</si>
  <si>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000 2 02 15 002 00 0000 150</t>
  </si>
  <si>
    <t>000 2 02 15 002 04 0000 150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</si>
  <si>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</si>
  <si>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</si>
  <si>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000 2 02 49 999 00 0000 150</t>
  </si>
  <si>
    <t>000 2 02 49 999 04 0000 150</t>
  </si>
  <si>
    <t>от 30.09.2021 №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</si>
</sst>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/>
    <xf numFmtId="16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0" fontId="2" fillId="0" borderId="0" xfId="0" applyFont="1"/>
    <xf numFmtId="0" fontId="2" fillId="0" borderId="0" xfId="1" applyFont="1"/>
    <xf numFmtId="0" fontId="2" fillId="0" borderId="0" xfId="1" applyFont="1" applyAlignment="1">
      <alignment horizontal="left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0" xfId="2" applyFont="1" applyAlignment="1" applyProtection="1">
      <alignment horizontal="left"/>
      <protection hidden="1"/>
    </xf>
    <xf numFmtId="164" fontId="8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5" fontId="2" fillId="0" borderId="0" xfId="0" applyNumberFormat="1" applyFont="1"/>
    <xf numFmtId="0" fontId="0" fillId="0" borderId="0" xfId="0" applyFill="1"/>
    <xf numFmtId="4" fontId="0" fillId="0" borderId="0" xfId="0" applyNumberFormat="1" applyFill="1"/>
    <xf numFmtId="165" fontId="2" fillId="0" borderId="0" xfId="0" applyNumberFormat="1" applyFont="1" applyFill="1"/>
    <xf numFmtId="4" fontId="2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0" fontId="2" fillId="0" borderId="0" xfId="2" applyFont="1" applyAlignment="1">
      <alignment horizontal="left"/>
    </xf>
    <xf numFmtId="0" fontId="2" fillId="0" borderId="0" xfId="2" applyFont="1" applyAlignment="1" applyProtection="1">
      <alignment horizontal="left"/>
      <protection hidden="1"/>
    </xf>
  </cellXfs>
  <cellStyles count="3">
    <cellStyle name="Обычный" xfId="0" builtinId="0"/>
    <cellStyle name="Обычный 2" xfId="1" xr:uid="{312643EA-8B94-4AFF-A91E-D8F5A424D767}"/>
    <cellStyle name="Обычный_tmp" xfId="2" xr:uid="{539B53C4-5971-45A6-A1DA-9B8EC990E9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5"/>
  <sheetViews>
    <sheetView tabSelected="1" zoomScale="140" zoomScaleNormal="140" workbookViewId="0">
      <selection activeCell="D5" sqref="D5"/>
    </sheetView>
  </sheetViews>
  <sheetFormatPr defaultRowHeight="12.75" x14ac:dyDescent="0.2"/>
  <cols>
    <col min="1" max="1" width="65" customWidth="1"/>
    <col min="2" max="2" width="24.85546875" customWidth="1"/>
    <col min="3" max="3" width="15.28515625" bestFit="1" customWidth="1"/>
    <col min="4" max="5" width="14" customWidth="1"/>
    <col min="7" max="7" width="7.42578125" bestFit="1" customWidth="1"/>
  </cols>
  <sheetData>
    <row r="1" spans="1:7" s="3" customFormat="1" x14ac:dyDescent="0.2">
      <c r="D1" s="41" t="s">
        <v>316</v>
      </c>
      <c r="E1" s="41"/>
      <c r="G1" s="36"/>
    </row>
    <row r="2" spans="1:7" s="3" customFormat="1" x14ac:dyDescent="0.2">
      <c r="D2" s="41" t="s">
        <v>265</v>
      </c>
      <c r="E2" s="41"/>
      <c r="G2" s="36"/>
    </row>
    <row r="3" spans="1:7" s="3" customFormat="1" x14ac:dyDescent="0.2">
      <c r="D3" s="41" t="s">
        <v>266</v>
      </c>
      <c r="E3" s="41"/>
      <c r="G3" s="36"/>
    </row>
    <row r="4" spans="1:7" s="3" customFormat="1" x14ac:dyDescent="0.2">
      <c r="D4" s="42" t="s">
        <v>330</v>
      </c>
      <c r="E4" s="42"/>
      <c r="G4" s="36"/>
    </row>
    <row r="5" spans="1:7" s="3" customFormat="1" x14ac:dyDescent="0.2">
      <c r="D5" s="30"/>
      <c r="E5" s="30"/>
      <c r="G5" s="36"/>
    </row>
    <row r="6" spans="1:7" s="2" customFormat="1" x14ac:dyDescent="0.2">
      <c r="A6" s="4"/>
      <c r="B6" s="13"/>
      <c r="C6" s="13"/>
      <c r="D6" s="14" t="s">
        <v>264</v>
      </c>
      <c r="E6" s="13"/>
      <c r="G6" s="36"/>
    </row>
    <row r="7" spans="1:7" s="2" customFormat="1" x14ac:dyDescent="0.2">
      <c r="A7" s="13"/>
      <c r="B7" s="13"/>
      <c r="C7" s="13"/>
      <c r="D7" s="14" t="s">
        <v>265</v>
      </c>
      <c r="E7" s="13"/>
      <c r="G7" s="36"/>
    </row>
    <row r="8" spans="1:7" s="2" customFormat="1" x14ac:dyDescent="0.2">
      <c r="A8" s="13"/>
      <c r="B8" s="13"/>
      <c r="C8" s="13"/>
      <c r="D8" s="15" t="s">
        <v>266</v>
      </c>
      <c r="E8" s="13"/>
      <c r="G8" s="36"/>
    </row>
    <row r="9" spans="1:7" s="2" customFormat="1" x14ac:dyDescent="0.2">
      <c r="A9" s="13"/>
      <c r="B9" s="13"/>
      <c r="C9" s="13"/>
      <c r="D9" s="14" t="s">
        <v>317</v>
      </c>
      <c r="E9" s="13"/>
      <c r="G9" s="36"/>
    </row>
    <row r="10" spans="1:7" s="2" customFormat="1" x14ac:dyDescent="0.2">
      <c r="A10" s="13"/>
      <c r="B10" s="13"/>
      <c r="C10" s="13"/>
      <c r="D10" s="13"/>
      <c r="E10" s="13"/>
      <c r="G10" s="36"/>
    </row>
    <row r="11" spans="1:7" s="2" customFormat="1" ht="36.75" customHeight="1" x14ac:dyDescent="0.2">
      <c r="A11" s="40" t="s">
        <v>267</v>
      </c>
      <c r="B11" s="40"/>
      <c r="C11" s="40"/>
      <c r="D11" s="40"/>
      <c r="E11" s="40"/>
      <c r="G11" s="36"/>
    </row>
    <row r="12" spans="1:7" s="1" customFormat="1" x14ac:dyDescent="0.2">
      <c r="A12" s="16"/>
      <c r="B12" s="13"/>
      <c r="C12" s="16"/>
      <c r="D12" s="13"/>
      <c r="E12" s="17" t="s">
        <v>259</v>
      </c>
      <c r="G12" s="36"/>
    </row>
    <row r="13" spans="1:7" ht="45.75" customHeight="1" x14ac:dyDescent="0.2">
      <c r="A13" s="18" t="s">
        <v>257</v>
      </c>
      <c r="B13" s="18" t="s">
        <v>0</v>
      </c>
      <c r="C13" s="19" t="s">
        <v>261</v>
      </c>
      <c r="D13" s="19" t="s">
        <v>262</v>
      </c>
      <c r="E13" s="19" t="s">
        <v>263</v>
      </c>
      <c r="G13" s="37"/>
    </row>
    <row r="14" spans="1:7" x14ac:dyDescent="0.2">
      <c r="A14" s="20" t="s">
        <v>1</v>
      </c>
      <c r="B14" s="20" t="s">
        <v>2</v>
      </c>
      <c r="C14" s="20" t="s">
        <v>3</v>
      </c>
      <c r="D14" s="20" t="s">
        <v>4</v>
      </c>
      <c r="E14" s="21" t="s">
        <v>258</v>
      </c>
      <c r="G14" s="36"/>
    </row>
    <row r="15" spans="1:7" x14ac:dyDescent="0.2">
      <c r="A15" s="22" t="s">
        <v>5</v>
      </c>
      <c r="B15" s="23" t="s">
        <v>6</v>
      </c>
      <c r="C15" s="24">
        <f>C16+C22+C32+C44+C52+C57+C68+C76+C80+C87+C119</f>
        <v>478016608.26999998</v>
      </c>
      <c r="D15" s="24">
        <f>D16+D22+D32+D44+D52+D57+D68+D76+D80+D87+D119</f>
        <v>461417755</v>
      </c>
      <c r="E15" s="24">
        <f>E16+E22+E32+E44+E52+E57+E68+E76+E80+E87+E119</f>
        <v>476251489</v>
      </c>
      <c r="G15" s="38">
        <f>G19+G21+G37+G39+G43+G60+G70+G73+G79</f>
        <v>16967.575779999999</v>
      </c>
    </row>
    <row r="16" spans="1:7" x14ac:dyDescent="0.2">
      <c r="A16" s="5" t="s">
        <v>7</v>
      </c>
      <c r="B16" s="6" t="s">
        <v>8</v>
      </c>
      <c r="C16" s="7">
        <f>C17</f>
        <v>294300802</v>
      </c>
      <c r="D16" s="7">
        <f>D17</f>
        <v>300618170</v>
      </c>
      <c r="E16" s="8">
        <f>E17</f>
        <v>313527061</v>
      </c>
      <c r="G16" s="38"/>
    </row>
    <row r="17" spans="1:7" x14ac:dyDescent="0.2">
      <c r="A17" s="9" t="s">
        <v>9</v>
      </c>
      <c r="B17" s="10" t="s">
        <v>10</v>
      </c>
      <c r="C17" s="11">
        <f>C18+C19+C20+C21</f>
        <v>294300802</v>
      </c>
      <c r="D17" s="11">
        <f t="shared" ref="D17:E17" si="0">D18+D19+D20+D21</f>
        <v>300618170</v>
      </c>
      <c r="E17" s="11">
        <f t="shared" si="0"/>
        <v>313527061</v>
      </c>
      <c r="G17" s="38"/>
    </row>
    <row r="18" spans="1:7" ht="51" x14ac:dyDescent="0.2">
      <c r="A18" s="9" t="s">
        <v>11</v>
      </c>
      <c r="B18" s="10" t="s">
        <v>12</v>
      </c>
      <c r="C18" s="11">
        <v>289002130</v>
      </c>
      <c r="D18" s="11">
        <v>299305118</v>
      </c>
      <c r="E18" s="12">
        <v>312290457</v>
      </c>
      <c r="G18" s="38"/>
    </row>
    <row r="19" spans="1:7" ht="76.5" x14ac:dyDescent="0.2">
      <c r="A19" s="9" t="s">
        <v>13</v>
      </c>
      <c r="B19" s="10" t="s">
        <v>14</v>
      </c>
      <c r="C19" s="11">
        <f>51488+400000</f>
        <v>451488</v>
      </c>
      <c r="D19" s="11">
        <v>48045</v>
      </c>
      <c r="E19" s="12">
        <v>44952</v>
      </c>
      <c r="G19" s="38">
        <v>400</v>
      </c>
    </row>
    <row r="20" spans="1:7" ht="25.5" x14ac:dyDescent="0.2">
      <c r="A20" s="9" t="s">
        <v>15</v>
      </c>
      <c r="B20" s="10" t="s">
        <v>16</v>
      </c>
      <c r="C20" s="11">
        <v>1327684</v>
      </c>
      <c r="D20" s="11">
        <v>1239007</v>
      </c>
      <c r="E20" s="12">
        <v>1159152</v>
      </c>
      <c r="G20" s="38"/>
    </row>
    <row r="21" spans="1:7" s="3" customFormat="1" ht="38.25" x14ac:dyDescent="0.2">
      <c r="A21" s="9" t="s">
        <v>268</v>
      </c>
      <c r="B21" s="10" t="s">
        <v>269</v>
      </c>
      <c r="C21" s="11">
        <f>46455-26955+3500000</f>
        <v>3519500</v>
      </c>
      <c r="D21" s="11">
        <f>60840-34840</f>
        <v>26000</v>
      </c>
      <c r="E21" s="12">
        <f>74900-42400</f>
        <v>32500</v>
      </c>
      <c r="G21" s="38">
        <v>3500</v>
      </c>
    </row>
    <row r="22" spans="1:7" ht="25.5" x14ac:dyDescent="0.2">
      <c r="A22" s="5" t="s">
        <v>17</v>
      </c>
      <c r="B22" s="6" t="s">
        <v>18</v>
      </c>
      <c r="C22" s="7">
        <f>C23</f>
        <v>15843856</v>
      </c>
      <c r="D22" s="7">
        <f t="shared" ref="D22:E22" si="1">D23</f>
        <v>16367445</v>
      </c>
      <c r="E22" s="7">
        <f t="shared" si="1"/>
        <v>17021505</v>
      </c>
      <c r="G22" s="38"/>
    </row>
    <row r="23" spans="1:7" ht="25.5" x14ac:dyDescent="0.2">
      <c r="A23" s="9" t="s">
        <v>19</v>
      </c>
      <c r="B23" s="10" t="s">
        <v>20</v>
      </c>
      <c r="C23" s="11">
        <f>C24+C26+C28+C30</f>
        <v>15843856</v>
      </c>
      <c r="D23" s="11">
        <f>D24+D26+D28+D30</f>
        <v>16367445</v>
      </c>
      <c r="E23" s="11">
        <f>E24+E26+E28+E30</f>
        <v>17021505</v>
      </c>
      <c r="G23" s="38"/>
    </row>
    <row r="24" spans="1:7" ht="51" x14ac:dyDescent="0.2">
      <c r="A24" s="9" t="s">
        <v>21</v>
      </c>
      <c r="B24" s="10" t="s">
        <v>22</v>
      </c>
      <c r="C24" s="11">
        <f>C25</f>
        <v>7274932</v>
      </c>
      <c r="D24" s="11">
        <f>D25</f>
        <v>7524420</v>
      </c>
      <c r="E24" s="12">
        <f>E25</f>
        <v>7880660</v>
      </c>
      <c r="G24" s="38"/>
    </row>
    <row r="25" spans="1:7" ht="76.5" x14ac:dyDescent="0.2">
      <c r="A25" s="9" t="s">
        <v>23</v>
      </c>
      <c r="B25" s="10" t="s">
        <v>24</v>
      </c>
      <c r="C25" s="25">
        <f>0+7274932</f>
        <v>7274932</v>
      </c>
      <c r="D25" s="25">
        <f>0+7524420</f>
        <v>7524420</v>
      </c>
      <c r="E25" s="25">
        <f>0+7880660</f>
        <v>7880660</v>
      </c>
      <c r="G25" s="38"/>
    </row>
    <row r="26" spans="1:7" ht="63.75" x14ac:dyDescent="0.2">
      <c r="A26" s="9" t="s">
        <v>25</v>
      </c>
      <c r="B26" s="10" t="s">
        <v>26</v>
      </c>
      <c r="C26" s="11">
        <f>C27</f>
        <v>41459</v>
      </c>
      <c r="D26" s="11">
        <f>D27</f>
        <v>42456</v>
      </c>
      <c r="E26" s="12">
        <f>E27</f>
        <v>44014</v>
      </c>
      <c r="G26" s="38"/>
    </row>
    <row r="27" spans="1:7" ht="89.25" x14ac:dyDescent="0.2">
      <c r="A27" s="9" t="s">
        <v>27</v>
      </c>
      <c r="B27" s="10" t="s">
        <v>28</v>
      </c>
      <c r="C27" s="25">
        <f>0+41459</f>
        <v>41459</v>
      </c>
      <c r="D27" s="25">
        <f>0+42456</f>
        <v>42456</v>
      </c>
      <c r="E27" s="25">
        <f>0+44014</f>
        <v>44014</v>
      </c>
      <c r="G27" s="38"/>
    </row>
    <row r="28" spans="1:7" ht="51" x14ac:dyDescent="0.2">
      <c r="A28" s="9" t="s">
        <v>29</v>
      </c>
      <c r="B28" s="10" t="s">
        <v>30</v>
      </c>
      <c r="C28" s="11">
        <f>C29</f>
        <v>9569747</v>
      </c>
      <c r="D28" s="11">
        <f>D29</f>
        <v>9872431</v>
      </c>
      <c r="E28" s="12">
        <f>E29</f>
        <v>10306705</v>
      </c>
      <c r="G28" s="38"/>
    </row>
    <row r="29" spans="1:7" ht="76.5" x14ac:dyDescent="0.2">
      <c r="A29" s="9" t="s">
        <v>31</v>
      </c>
      <c r="B29" s="10" t="s">
        <v>32</v>
      </c>
      <c r="C29" s="25">
        <f>0+9569747</f>
        <v>9569747</v>
      </c>
      <c r="D29" s="25">
        <f>0+9872431</f>
        <v>9872431</v>
      </c>
      <c r="E29" s="25">
        <f>0+10306705</f>
        <v>10306705</v>
      </c>
      <c r="G29" s="38"/>
    </row>
    <row r="30" spans="1:7" ht="51" x14ac:dyDescent="0.2">
      <c r="A30" s="9" t="s">
        <v>33</v>
      </c>
      <c r="B30" s="10" t="s">
        <v>34</v>
      </c>
      <c r="C30" s="11">
        <f>C31</f>
        <v>-1042282</v>
      </c>
      <c r="D30" s="11">
        <f>D31</f>
        <v>-1071862</v>
      </c>
      <c r="E30" s="12">
        <f>E31</f>
        <v>-1209874</v>
      </c>
      <c r="G30" s="38"/>
    </row>
    <row r="31" spans="1:7" ht="76.5" x14ac:dyDescent="0.2">
      <c r="A31" s="9" t="s">
        <v>35</v>
      </c>
      <c r="B31" s="10" t="s">
        <v>36</v>
      </c>
      <c r="C31" s="25">
        <f>0+-1042282</f>
        <v>-1042282</v>
      </c>
      <c r="D31" s="25">
        <f>0+-1071862</f>
        <v>-1071862</v>
      </c>
      <c r="E31" s="25">
        <f>0+-1209874</f>
        <v>-1209874</v>
      </c>
      <c r="G31" s="38"/>
    </row>
    <row r="32" spans="1:7" x14ac:dyDescent="0.2">
      <c r="A32" s="5" t="s">
        <v>37</v>
      </c>
      <c r="B32" s="6" t="s">
        <v>38</v>
      </c>
      <c r="C32" s="7">
        <f>C33+C38+C40+C42</f>
        <v>41046747</v>
      </c>
      <c r="D32" s="7">
        <f t="shared" ref="D32:E32" si="2">D33+D38+D40+D42</f>
        <v>37465829</v>
      </c>
      <c r="E32" s="7">
        <f t="shared" si="2"/>
        <v>38697525</v>
      </c>
      <c r="G32" s="38"/>
    </row>
    <row r="33" spans="1:7" ht="25.5" x14ac:dyDescent="0.2">
      <c r="A33" s="9" t="s">
        <v>39</v>
      </c>
      <c r="B33" s="10" t="s">
        <v>40</v>
      </c>
      <c r="C33" s="11">
        <f>C34+C36</f>
        <v>34600000</v>
      </c>
      <c r="D33" s="11">
        <f t="shared" ref="D33:E33" si="3">D34+D36</f>
        <v>33000000</v>
      </c>
      <c r="E33" s="11">
        <f t="shared" si="3"/>
        <v>34400000</v>
      </c>
      <c r="G33" s="38"/>
    </row>
    <row r="34" spans="1:7" ht="25.5" x14ac:dyDescent="0.2">
      <c r="A34" s="9" t="s">
        <v>41</v>
      </c>
      <c r="B34" s="10" t="s">
        <v>42</v>
      </c>
      <c r="C34" s="11">
        <f>C35</f>
        <v>15500000</v>
      </c>
      <c r="D34" s="11">
        <f>D35</f>
        <v>17000000</v>
      </c>
      <c r="E34" s="12">
        <f>E35</f>
        <v>17800000</v>
      </c>
      <c r="G34" s="38"/>
    </row>
    <row r="35" spans="1:7" ht="25.5" x14ac:dyDescent="0.2">
      <c r="A35" s="9" t="s">
        <v>41</v>
      </c>
      <c r="B35" s="10" t="s">
        <v>43</v>
      </c>
      <c r="C35" s="11">
        <v>15500000</v>
      </c>
      <c r="D35" s="11">
        <v>17000000</v>
      </c>
      <c r="E35" s="12">
        <v>17800000</v>
      </c>
      <c r="G35" s="38"/>
    </row>
    <row r="36" spans="1:7" ht="25.5" x14ac:dyDescent="0.2">
      <c r="A36" s="9" t="s">
        <v>44</v>
      </c>
      <c r="B36" s="10" t="s">
        <v>45</v>
      </c>
      <c r="C36" s="11">
        <f>C37</f>
        <v>19100000</v>
      </c>
      <c r="D36" s="11">
        <f>D37</f>
        <v>16000000</v>
      </c>
      <c r="E36" s="12">
        <f>E37</f>
        <v>16600000</v>
      </c>
      <c r="G36" s="38"/>
    </row>
    <row r="37" spans="1:7" ht="51" x14ac:dyDescent="0.2">
      <c r="A37" s="9" t="s">
        <v>46</v>
      </c>
      <c r="B37" s="10" t="s">
        <v>47</v>
      </c>
      <c r="C37" s="11">
        <f>15300000+3800000</f>
        <v>19100000</v>
      </c>
      <c r="D37" s="11">
        <v>16000000</v>
      </c>
      <c r="E37" s="12">
        <v>16600000</v>
      </c>
      <c r="G37" s="38">
        <v>3800</v>
      </c>
    </row>
    <row r="38" spans="1:7" x14ac:dyDescent="0.2">
      <c r="A38" s="9" t="s">
        <v>48</v>
      </c>
      <c r="B38" s="10" t="s">
        <v>49</v>
      </c>
      <c r="C38" s="11">
        <f>C39</f>
        <v>2100000</v>
      </c>
      <c r="D38" s="11">
        <f>D39</f>
        <v>300000</v>
      </c>
      <c r="E38" s="12">
        <f>E39</f>
        <v>0</v>
      </c>
      <c r="G38" s="38"/>
    </row>
    <row r="39" spans="1:7" x14ac:dyDescent="0.2">
      <c r="A39" s="9" t="s">
        <v>48</v>
      </c>
      <c r="B39" s="10" t="s">
        <v>50</v>
      </c>
      <c r="C39" s="11">
        <f>2000000+100000</f>
        <v>2100000</v>
      </c>
      <c r="D39" s="11">
        <v>300000</v>
      </c>
      <c r="E39" s="12">
        <v>0</v>
      </c>
      <c r="G39" s="38">
        <v>100</v>
      </c>
    </row>
    <row r="40" spans="1:7" x14ac:dyDescent="0.2">
      <c r="A40" s="9" t="s">
        <v>51</v>
      </c>
      <c r="B40" s="10" t="s">
        <v>52</v>
      </c>
      <c r="C40" s="11">
        <f>C41</f>
        <v>2046747</v>
      </c>
      <c r="D40" s="11">
        <f>D41</f>
        <v>2085829</v>
      </c>
      <c r="E40" s="12">
        <f>E41</f>
        <v>2132525</v>
      </c>
      <c r="G40" s="38"/>
    </row>
    <row r="41" spans="1:7" x14ac:dyDescent="0.2">
      <c r="A41" s="9" t="s">
        <v>51</v>
      </c>
      <c r="B41" s="10" t="s">
        <v>53</v>
      </c>
      <c r="C41" s="11">
        <v>2046747</v>
      </c>
      <c r="D41" s="11">
        <v>2085829</v>
      </c>
      <c r="E41" s="12">
        <v>2132525</v>
      </c>
      <c r="G41" s="38"/>
    </row>
    <row r="42" spans="1:7" ht="25.5" x14ac:dyDescent="0.2">
      <c r="A42" s="9" t="s">
        <v>54</v>
      </c>
      <c r="B42" s="10" t="s">
        <v>55</v>
      </c>
      <c r="C42" s="11">
        <f>C43</f>
        <v>2300000</v>
      </c>
      <c r="D42" s="11">
        <f>D43</f>
        <v>2080000</v>
      </c>
      <c r="E42" s="12">
        <f>E43</f>
        <v>2165000</v>
      </c>
      <c r="G42" s="38"/>
    </row>
    <row r="43" spans="1:7" ht="25.5" x14ac:dyDescent="0.2">
      <c r="A43" s="9" t="s">
        <v>56</v>
      </c>
      <c r="B43" s="10" t="s">
        <v>57</v>
      </c>
      <c r="C43" s="11">
        <f>2000000+300000</f>
        <v>2300000</v>
      </c>
      <c r="D43" s="11">
        <v>2080000</v>
      </c>
      <c r="E43" s="12">
        <v>2165000</v>
      </c>
      <c r="G43" s="38">
        <v>300</v>
      </c>
    </row>
    <row r="44" spans="1:7" x14ac:dyDescent="0.2">
      <c r="A44" s="5" t="s">
        <v>58</v>
      </c>
      <c r="B44" s="6" t="s">
        <v>59</v>
      </c>
      <c r="C44" s="7">
        <f>C45+C47</f>
        <v>43710480</v>
      </c>
      <c r="D44" s="7">
        <f t="shared" ref="D44:E44" si="4">D45+D47</f>
        <v>45786585</v>
      </c>
      <c r="E44" s="7">
        <f t="shared" si="4"/>
        <v>45848251</v>
      </c>
      <c r="G44" s="38"/>
    </row>
    <row r="45" spans="1:7" x14ac:dyDescent="0.2">
      <c r="A45" s="9" t="s">
        <v>60</v>
      </c>
      <c r="B45" s="10" t="s">
        <v>61</v>
      </c>
      <c r="C45" s="11">
        <f>C46</f>
        <v>5610480</v>
      </c>
      <c r="D45" s="11">
        <f>D46</f>
        <v>5666585</v>
      </c>
      <c r="E45" s="12">
        <f>E46</f>
        <v>5723251</v>
      </c>
      <c r="G45" s="38"/>
    </row>
    <row r="46" spans="1:7" ht="25.5" x14ac:dyDescent="0.2">
      <c r="A46" s="9" t="s">
        <v>62</v>
      </c>
      <c r="B46" s="10" t="s">
        <v>63</v>
      </c>
      <c r="C46" s="11">
        <v>5610480</v>
      </c>
      <c r="D46" s="11">
        <v>5666585</v>
      </c>
      <c r="E46" s="12">
        <v>5723251</v>
      </c>
      <c r="G46" s="38"/>
    </row>
    <row r="47" spans="1:7" x14ac:dyDescent="0.2">
      <c r="A47" s="9" t="s">
        <v>64</v>
      </c>
      <c r="B47" s="10" t="s">
        <v>65</v>
      </c>
      <c r="C47" s="11">
        <f>C48+C50</f>
        <v>38100000</v>
      </c>
      <c r="D47" s="11">
        <f t="shared" ref="D47:E47" si="5">D48+D50</f>
        <v>40120000</v>
      </c>
      <c r="E47" s="11">
        <f t="shared" si="5"/>
        <v>40125000</v>
      </c>
      <c r="G47" s="38"/>
    </row>
    <row r="48" spans="1:7" x14ac:dyDescent="0.2">
      <c r="A48" s="9" t="s">
        <v>66</v>
      </c>
      <c r="B48" s="10" t="s">
        <v>67</v>
      </c>
      <c r="C48" s="11">
        <f>C49</f>
        <v>28100000</v>
      </c>
      <c r="D48" s="11">
        <f>D49</f>
        <v>30120000</v>
      </c>
      <c r="E48" s="12">
        <f>E49</f>
        <v>30125000</v>
      </c>
      <c r="G48" s="38"/>
    </row>
    <row r="49" spans="1:7" ht="25.5" x14ac:dyDescent="0.2">
      <c r="A49" s="9" t="s">
        <v>68</v>
      </c>
      <c r="B49" s="10" t="s">
        <v>69</v>
      </c>
      <c r="C49" s="11">
        <v>28100000</v>
      </c>
      <c r="D49" s="11">
        <v>30120000</v>
      </c>
      <c r="E49" s="12">
        <v>30125000</v>
      </c>
      <c r="G49" s="38"/>
    </row>
    <row r="50" spans="1:7" x14ac:dyDescent="0.2">
      <c r="A50" s="9" t="s">
        <v>70</v>
      </c>
      <c r="B50" s="10" t="s">
        <v>71</v>
      </c>
      <c r="C50" s="11">
        <f>C51</f>
        <v>10000000</v>
      </c>
      <c r="D50" s="11">
        <f>D51</f>
        <v>10000000</v>
      </c>
      <c r="E50" s="12">
        <f>E51</f>
        <v>10000000</v>
      </c>
      <c r="G50" s="38"/>
    </row>
    <row r="51" spans="1:7" ht="25.5" x14ac:dyDescent="0.2">
      <c r="A51" s="9" t="s">
        <v>72</v>
      </c>
      <c r="B51" s="10" t="s">
        <v>73</v>
      </c>
      <c r="C51" s="11">
        <v>10000000</v>
      </c>
      <c r="D51" s="11">
        <v>10000000</v>
      </c>
      <c r="E51" s="12">
        <v>10000000</v>
      </c>
      <c r="G51" s="38"/>
    </row>
    <row r="52" spans="1:7" x14ac:dyDescent="0.2">
      <c r="A52" s="5" t="s">
        <v>74</v>
      </c>
      <c r="B52" s="6" t="s">
        <v>75</v>
      </c>
      <c r="C52" s="7">
        <f>C53+C55</f>
        <v>5680000</v>
      </c>
      <c r="D52" s="7">
        <f t="shared" ref="D52:E52" si="6">D53+D55</f>
        <v>5685000</v>
      </c>
      <c r="E52" s="7">
        <f t="shared" si="6"/>
        <v>5685000</v>
      </c>
      <c r="G52" s="38"/>
    </row>
    <row r="53" spans="1:7" ht="25.5" x14ac:dyDescent="0.2">
      <c r="A53" s="9" t="s">
        <v>76</v>
      </c>
      <c r="B53" s="10" t="s">
        <v>77</v>
      </c>
      <c r="C53" s="11">
        <f>C54</f>
        <v>5670000</v>
      </c>
      <c r="D53" s="11">
        <f>D54</f>
        <v>5670000</v>
      </c>
      <c r="E53" s="12">
        <f>E54</f>
        <v>5670000</v>
      </c>
      <c r="G53" s="38"/>
    </row>
    <row r="54" spans="1:7" ht="38.25" x14ac:dyDescent="0.2">
      <c r="A54" s="9" t="s">
        <v>78</v>
      </c>
      <c r="B54" s="10" t="s">
        <v>79</v>
      </c>
      <c r="C54" s="11">
        <v>5670000</v>
      </c>
      <c r="D54" s="11">
        <v>5670000</v>
      </c>
      <c r="E54" s="12">
        <v>5670000</v>
      </c>
      <c r="G54" s="38"/>
    </row>
    <row r="55" spans="1:7" ht="25.5" x14ac:dyDescent="0.2">
      <c r="A55" s="9" t="s">
        <v>80</v>
      </c>
      <c r="B55" s="10" t="s">
        <v>81</v>
      </c>
      <c r="C55" s="11">
        <f>C56</f>
        <v>10000</v>
      </c>
      <c r="D55" s="11">
        <f t="shared" ref="D55:E55" si="7">D56</f>
        <v>15000</v>
      </c>
      <c r="E55" s="11">
        <f t="shared" si="7"/>
        <v>15000</v>
      </c>
      <c r="G55" s="38"/>
    </row>
    <row r="56" spans="1:7" ht="25.5" x14ac:dyDescent="0.2">
      <c r="A56" s="9" t="s">
        <v>82</v>
      </c>
      <c r="B56" s="10" t="s">
        <v>83</v>
      </c>
      <c r="C56" s="11">
        <v>10000</v>
      </c>
      <c r="D56" s="11">
        <v>15000</v>
      </c>
      <c r="E56" s="12">
        <v>15000</v>
      </c>
      <c r="G56" s="38"/>
    </row>
    <row r="57" spans="1:7" ht="25.5" x14ac:dyDescent="0.2">
      <c r="A57" s="5" t="s">
        <v>84</v>
      </c>
      <c r="B57" s="6" t="s">
        <v>85</v>
      </c>
      <c r="C57" s="7">
        <f>C58+C63</f>
        <v>66746834</v>
      </c>
      <c r="D57" s="7">
        <f t="shared" ref="D57:E57" si="8">D58+D63</f>
        <v>49184307</v>
      </c>
      <c r="E57" s="7">
        <f t="shared" si="8"/>
        <v>49161728</v>
      </c>
      <c r="G57" s="38"/>
    </row>
    <row r="58" spans="1:7" ht="63.75" x14ac:dyDescent="0.2">
      <c r="A58" s="9" t="s">
        <v>86</v>
      </c>
      <c r="B58" s="10" t="s">
        <v>87</v>
      </c>
      <c r="C58" s="11">
        <f>C59+C61</f>
        <v>66448700</v>
      </c>
      <c r="D58" s="11">
        <f t="shared" ref="D58:E58" si="9">D59+D61</f>
        <v>48893700</v>
      </c>
      <c r="E58" s="11">
        <f t="shared" si="9"/>
        <v>48893700</v>
      </c>
      <c r="G58" s="38"/>
    </row>
    <row r="59" spans="1:7" ht="51" x14ac:dyDescent="0.2">
      <c r="A59" s="9" t="s">
        <v>88</v>
      </c>
      <c r="B59" s="10" t="s">
        <v>89</v>
      </c>
      <c r="C59" s="11">
        <f>C60</f>
        <v>64298400</v>
      </c>
      <c r="D59" s="11">
        <f>D60</f>
        <v>46743400</v>
      </c>
      <c r="E59" s="12">
        <f>E60</f>
        <v>46743400</v>
      </c>
      <c r="G59" s="38"/>
    </row>
    <row r="60" spans="1:7" ht="51" x14ac:dyDescent="0.2">
      <c r="A60" s="9" t="s">
        <v>90</v>
      </c>
      <c r="B60" s="10" t="s">
        <v>91</v>
      </c>
      <c r="C60" s="11">
        <f>46743400+11555000+6000000</f>
        <v>64298400</v>
      </c>
      <c r="D60" s="11">
        <v>46743400</v>
      </c>
      <c r="E60" s="11">
        <v>46743400</v>
      </c>
      <c r="G60" s="38">
        <v>6000</v>
      </c>
    </row>
    <row r="61" spans="1:7" ht="25.5" x14ac:dyDescent="0.2">
      <c r="A61" s="9" t="s">
        <v>92</v>
      </c>
      <c r="B61" s="10" t="s">
        <v>93</v>
      </c>
      <c r="C61" s="11">
        <f>C62</f>
        <v>2150300</v>
      </c>
      <c r="D61" s="11">
        <f>D62</f>
        <v>2150300</v>
      </c>
      <c r="E61" s="12">
        <f>E62</f>
        <v>2150300</v>
      </c>
      <c r="G61" s="38"/>
    </row>
    <row r="62" spans="1:7" ht="25.5" x14ac:dyDescent="0.2">
      <c r="A62" s="9" t="s">
        <v>94</v>
      </c>
      <c r="B62" s="10" t="s">
        <v>95</v>
      </c>
      <c r="C62" s="11">
        <f>2150300+42000-42000</f>
        <v>2150300</v>
      </c>
      <c r="D62" s="11">
        <v>2150300</v>
      </c>
      <c r="E62" s="11">
        <v>2150300</v>
      </c>
      <c r="G62" s="38"/>
    </row>
    <row r="63" spans="1:7" ht="63.75" x14ac:dyDescent="0.2">
      <c r="A63" s="9" t="s">
        <v>96</v>
      </c>
      <c r="B63" s="10" t="s">
        <v>97</v>
      </c>
      <c r="C63" s="11">
        <f>C64+C66</f>
        <v>298134</v>
      </c>
      <c r="D63" s="11">
        <f t="shared" ref="D63:E63" si="10">D64+D66</f>
        <v>290607</v>
      </c>
      <c r="E63" s="11">
        <f t="shared" si="10"/>
        <v>268028</v>
      </c>
      <c r="G63" s="38"/>
    </row>
    <row r="64" spans="1:7" ht="63.75" x14ac:dyDescent="0.2">
      <c r="A64" s="9" t="s">
        <v>98</v>
      </c>
      <c r="B64" s="10" t="s">
        <v>99</v>
      </c>
      <c r="C64" s="11">
        <f>C65</f>
        <v>176800</v>
      </c>
      <c r="D64" s="11">
        <f t="shared" ref="D64:E64" si="11">D65</f>
        <v>176800</v>
      </c>
      <c r="E64" s="11">
        <f t="shared" si="11"/>
        <v>176800</v>
      </c>
      <c r="G64" s="38"/>
    </row>
    <row r="65" spans="1:7" ht="51" x14ac:dyDescent="0.2">
      <c r="A65" s="9" t="s">
        <v>100</v>
      </c>
      <c r="B65" s="10" t="s">
        <v>101</v>
      </c>
      <c r="C65" s="11">
        <v>176800</v>
      </c>
      <c r="D65" s="11">
        <v>176800</v>
      </c>
      <c r="E65" s="12">
        <v>176800</v>
      </c>
      <c r="G65" s="38"/>
    </row>
    <row r="66" spans="1:7" s="3" customFormat="1" ht="76.5" x14ac:dyDescent="0.2">
      <c r="A66" s="9" t="s">
        <v>296</v>
      </c>
      <c r="B66" s="10" t="s">
        <v>298</v>
      </c>
      <c r="C66" s="11">
        <f>C67</f>
        <v>121334</v>
      </c>
      <c r="D66" s="11">
        <f>D67</f>
        <v>113807</v>
      </c>
      <c r="E66" s="12">
        <f>E67</f>
        <v>91228</v>
      </c>
      <c r="G66" s="38"/>
    </row>
    <row r="67" spans="1:7" s="3" customFormat="1" ht="63.75" x14ac:dyDescent="0.2">
      <c r="A67" s="9" t="s">
        <v>297</v>
      </c>
      <c r="B67" s="10" t="s">
        <v>299</v>
      </c>
      <c r="C67" s="11">
        <v>121334</v>
      </c>
      <c r="D67" s="11">
        <v>113807</v>
      </c>
      <c r="E67" s="12">
        <v>91228</v>
      </c>
      <c r="G67" s="38"/>
    </row>
    <row r="68" spans="1:7" x14ac:dyDescent="0.2">
      <c r="A68" s="5" t="s">
        <v>102</v>
      </c>
      <c r="B68" s="6" t="s">
        <v>103</v>
      </c>
      <c r="C68" s="7">
        <f>C69</f>
        <v>4397970</v>
      </c>
      <c r="D68" s="7">
        <f t="shared" ref="D68:E68" si="12">D69</f>
        <v>1997970</v>
      </c>
      <c r="E68" s="7">
        <f t="shared" si="12"/>
        <v>1997970</v>
      </c>
      <c r="G68" s="38"/>
    </row>
    <row r="69" spans="1:7" x14ac:dyDescent="0.2">
      <c r="A69" s="9" t="s">
        <v>104</v>
      </c>
      <c r="B69" s="10" t="s">
        <v>105</v>
      </c>
      <c r="C69" s="11">
        <f>C70+C71+C72+C75</f>
        <v>4397970</v>
      </c>
      <c r="D69" s="11">
        <f t="shared" ref="D69:E69" si="13">D70+D71+D72+D75</f>
        <v>1997970</v>
      </c>
      <c r="E69" s="11">
        <f t="shared" si="13"/>
        <v>1997970</v>
      </c>
      <c r="G69" s="38"/>
    </row>
    <row r="70" spans="1:7" ht="25.5" x14ac:dyDescent="0.2">
      <c r="A70" s="9" t="s">
        <v>106</v>
      </c>
      <c r="B70" s="10" t="s">
        <v>107</v>
      </c>
      <c r="C70" s="11">
        <f>216366-11868+2000000</f>
        <v>2204498</v>
      </c>
      <c r="D70" s="11">
        <f t="shared" ref="D70:E70" si="14">216366-11868</f>
        <v>204498</v>
      </c>
      <c r="E70" s="11">
        <f t="shared" si="14"/>
        <v>204498</v>
      </c>
      <c r="G70" s="38">
        <v>2000</v>
      </c>
    </row>
    <row r="71" spans="1:7" x14ac:dyDescent="0.2">
      <c r="A71" s="9" t="s">
        <v>108</v>
      </c>
      <c r="B71" s="10" t="s">
        <v>109</v>
      </c>
      <c r="C71" s="11">
        <f>831432+289224+1</f>
        <v>1120657</v>
      </c>
      <c r="D71" s="11">
        <f t="shared" ref="D71:E71" si="15">831432+289224+1</f>
        <v>1120657</v>
      </c>
      <c r="E71" s="11">
        <f t="shared" si="15"/>
        <v>1120657</v>
      </c>
      <c r="G71" s="38"/>
    </row>
    <row r="72" spans="1:7" x14ac:dyDescent="0.2">
      <c r="A72" s="9" t="s">
        <v>110</v>
      </c>
      <c r="B72" s="10" t="s">
        <v>111</v>
      </c>
      <c r="C72" s="11">
        <f>C73+C74</f>
        <v>1072520</v>
      </c>
      <c r="D72" s="11">
        <f t="shared" ref="D72:E72" si="16">D73+D74</f>
        <v>672520</v>
      </c>
      <c r="E72" s="11">
        <f t="shared" si="16"/>
        <v>672520</v>
      </c>
      <c r="G72" s="38"/>
    </row>
    <row r="73" spans="1:7" x14ac:dyDescent="0.2">
      <c r="A73" s="9" t="s">
        <v>112</v>
      </c>
      <c r="B73" s="10" t="s">
        <v>113</v>
      </c>
      <c r="C73" s="11">
        <f>174648-47130+2+400000</f>
        <v>527520</v>
      </c>
      <c r="D73" s="11">
        <f t="shared" ref="D73:E73" si="17">174648-47130+2</f>
        <v>127520</v>
      </c>
      <c r="E73" s="11">
        <f t="shared" si="17"/>
        <v>127520</v>
      </c>
      <c r="G73" s="38">
        <v>400</v>
      </c>
    </row>
    <row r="74" spans="1:7" x14ac:dyDescent="0.2">
      <c r="A74" s="9" t="s">
        <v>114</v>
      </c>
      <c r="B74" s="10" t="s">
        <v>115</v>
      </c>
      <c r="C74" s="11">
        <f>286314+258684+2</f>
        <v>545000</v>
      </c>
      <c r="D74" s="11">
        <f t="shared" ref="D74:E74" si="18">286314+258684+2</f>
        <v>545000</v>
      </c>
      <c r="E74" s="11">
        <f t="shared" si="18"/>
        <v>545000</v>
      </c>
      <c r="G74" s="38"/>
    </row>
    <row r="75" spans="1:7" s="3" customFormat="1" ht="25.5" x14ac:dyDescent="0.2">
      <c r="A75" s="26" t="s">
        <v>300</v>
      </c>
      <c r="B75" s="27" t="s">
        <v>301</v>
      </c>
      <c r="C75" s="11">
        <f>0+294+1</f>
        <v>295</v>
      </c>
      <c r="D75" s="11">
        <f t="shared" ref="D75:E75" si="19">0+294+1</f>
        <v>295</v>
      </c>
      <c r="E75" s="11">
        <f t="shared" si="19"/>
        <v>295</v>
      </c>
      <c r="G75" s="38"/>
    </row>
    <row r="76" spans="1:7" ht="25.5" x14ac:dyDescent="0.2">
      <c r="A76" s="5" t="s">
        <v>116</v>
      </c>
      <c r="B76" s="6" t="s">
        <v>117</v>
      </c>
      <c r="C76" s="7">
        <f>C77</f>
        <v>857492.78</v>
      </c>
      <c r="D76" s="7">
        <f t="shared" ref="D76:E78" si="20">D77</f>
        <v>116349</v>
      </c>
      <c r="E76" s="7">
        <f t="shared" si="20"/>
        <v>116349</v>
      </c>
      <c r="G76" s="38"/>
    </row>
    <row r="77" spans="1:7" x14ac:dyDescent="0.2">
      <c r="A77" s="9" t="s">
        <v>118</v>
      </c>
      <c r="B77" s="10" t="s">
        <v>119</v>
      </c>
      <c r="C77" s="11">
        <f>C78</f>
        <v>857492.78</v>
      </c>
      <c r="D77" s="11">
        <f t="shared" si="20"/>
        <v>116349</v>
      </c>
      <c r="E77" s="11">
        <f t="shared" si="20"/>
        <v>116349</v>
      </c>
      <c r="G77" s="38"/>
    </row>
    <row r="78" spans="1:7" x14ac:dyDescent="0.2">
      <c r="A78" s="9" t="s">
        <v>120</v>
      </c>
      <c r="B78" s="10" t="s">
        <v>121</v>
      </c>
      <c r="C78" s="11">
        <f>C79</f>
        <v>857492.78</v>
      </c>
      <c r="D78" s="11">
        <f t="shared" si="20"/>
        <v>116349</v>
      </c>
      <c r="E78" s="11">
        <f t="shared" si="20"/>
        <v>116349</v>
      </c>
      <c r="G78" s="38"/>
    </row>
    <row r="79" spans="1:7" x14ac:dyDescent="0.2">
      <c r="A79" s="9" t="s">
        <v>122</v>
      </c>
      <c r="B79" s="10" t="s">
        <v>123</v>
      </c>
      <c r="C79" s="11">
        <f>116349+868+230700+42000+500000-32424.22</f>
        <v>857492.78</v>
      </c>
      <c r="D79" s="11">
        <v>116349</v>
      </c>
      <c r="E79" s="11">
        <v>116349</v>
      </c>
      <c r="G79" s="38">
        <f>500-32.42422</f>
        <v>467.57578000000001</v>
      </c>
    </row>
    <row r="80" spans="1:7" ht="25.5" x14ac:dyDescent="0.2">
      <c r="A80" s="5" t="s">
        <v>124</v>
      </c>
      <c r="B80" s="6" t="s">
        <v>125</v>
      </c>
      <c r="C80" s="7">
        <f>C81+C84</f>
        <v>3163700</v>
      </c>
      <c r="D80" s="7">
        <f t="shared" ref="D80:E80" si="21">D81+D84</f>
        <v>3163700</v>
      </c>
      <c r="E80" s="7">
        <f t="shared" si="21"/>
        <v>3163700</v>
      </c>
      <c r="G80" s="35"/>
    </row>
    <row r="81" spans="1:7" ht="51" x14ac:dyDescent="0.2">
      <c r="A81" s="9" t="s">
        <v>126</v>
      </c>
      <c r="B81" s="10" t="s">
        <v>127</v>
      </c>
      <c r="C81" s="11">
        <f>C82</f>
        <v>1561000</v>
      </c>
      <c r="D81" s="11">
        <f t="shared" ref="D81:E82" si="22">D82</f>
        <v>1561000</v>
      </c>
      <c r="E81" s="11">
        <f t="shared" si="22"/>
        <v>1561000</v>
      </c>
      <c r="G81" s="35"/>
    </row>
    <row r="82" spans="1:7" ht="63.75" x14ac:dyDescent="0.2">
      <c r="A82" s="9" t="s">
        <v>128</v>
      </c>
      <c r="B82" s="10" t="s">
        <v>129</v>
      </c>
      <c r="C82" s="11">
        <f>C83</f>
        <v>1561000</v>
      </c>
      <c r="D82" s="11">
        <f t="shared" si="22"/>
        <v>1561000</v>
      </c>
      <c r="E82" s="11">
        <f t="shared" si="22"/>
        <v>1561000</v>
      </c>
      <c r="G82" s="35"/>
    </row>
    <row r="83" spans="1:7" ht="63.75" x14ac:dyDescent="0.2">
      <c r="A83" s="9" t="s">
        <v>130</v>
      </c>
      <c r="B83" s="10" t="s">
        <v>131</v>
      </c>
      <c r="C83" s="11">
        <v>1561000</v>
      </c>
      <c r="D83" s="11">
        <v>1561000</v>
      </c>
      <c r="E83" s="11">
        <v>1561000</v>
      </c>
      <c r="G83" s="35"/>
    </row>
    <row r="84" spans="1:7" ht="25.5" x14ac:dyDescent="0.2">
      <c r="A84" s="9" t="s">
        <v>132</v>
      </c>
      <c r="B84" s="10" t="s">
        <v>133</v>
      </c>
      <c r="C84" s="11">
        <f t="shared" ref="C84:E85" si="23">C85</f>
        <v>1602700</v>
      </c>
      <c r="D84" s="11">
        <f t="shared" si="23"/>
        <v>1602700</v>
      </c>
      <c r="E84" s="12">
        <f t="shared" si="23"/>
        <v>1602700</v>
      </c>
      <c r="G84" s="35"/>
    </row>
    <row r="85" spans="1:7" ht="25.5" x14ac:dyDescent="0.2">
      <c r="A85" s="9" t="s">
        <v>134</v>
      </c>
      <c r="B85" s="10" t="s">
        <v>135</v>
      </c>
      <c r="C85" s="11">
        <f t="shared" si="23"/>
        <v>1602700</v>
      </c>
      <c r="D85" s="11">
        <f t="shared" si="23"/>
        <v>1602700</v>
      </c>
      <c r="E85" s="12">
        <f t="shared" si="23"/>
        <v>1602700</v>
      </c>
      <c r="G85" s="35"/>
    </row>
    <row r="86" spans="1:7" ht="38.25" x14ac:dyDescent="0.2">
      <c r="A86" s="9" t="s">
        <v>136</v>
      </c>
      <c r="B86" s="10" t="s">
        <v>137</v>
      </c>
      <c r="C86" s="11">
        <v>1602700</v>
      </c>
      <c r="D86" s="11">
        <v>1602700</v>
      </c>
      <c r="E86" s="11">
        <v>1602700</v>
      </c>
      <c r="G86" s="35"/>
    </row>
    <row r="87" spans="1:7" x14ac:dyDescent="0.2">
      <c r="A87" s="5" t="s">
        <v>138</v>
      </c>
      <c r="B87" s="6" t="s">
        <v>139</v>
      </c>
      <c r="C87" s="7">
        <f>C88+C111+C113+C115</f>
        <v>1490400</v>
      </c>
      <c r="D87" s="7">
        <f t="shared" ref="D87:E87" si="24">D88+D111+D113+D115</f>
        <v>1029000</v>
      </c>
      <c r="E87" s="7">
        <f t="shared" si="24"/>
        <v>1029000</v>
      </c>
      <c r="G87" s="35"/>
    </row>
    <row r="88" spans="1:7" ht="25.5" x14ac:dyDescent="0.2">
      <c r="A88" s="9" t="s">
        <v>140</v>
      </c>
      <c r="B88" s="10" t="s">
        <v>141</v>
      </c>
      <c r="C88" s="11">
        <f>C89+C91+C93+C95+C97+C99+C101+C103+C105+C107+C109</f>
        <v>1001000</v>
      </c>
      <c r="D88" s="11">
        <f t="shared" ref="D88:E88" si="25">D89+D91+D93+D95+D97+D99+D101+D103+D105+D107+D109</f>
        <v>1001000</v>
      </c>
      <c r="E88" s="11">
        <f t="shared" si="25"/>
        <v>1001000</v>
      </c>
      <c r="G88" s="35"/>
    </row>
    <row r="89" spans="1:7" ht="38.25" x14ac:dyDescent="0.2">
      <c r="A89" s="9" t="s">
        <v>142</v>
      </c>
      <c r="B89" s="10" t="s">
        <v>143</v>
      </c>
      <c r="C89" s="11">
        <f>C90</f>
        <v>12000</v>
      </c>
      <c r="D89" s="11">
        <f>D90</f>
        <v>12000</v>
      </c>
      <c r="E89" s="12">
        <f>E90</f>
        <v>12000</v>
      </c>
      <c r="G89" s="35"/>
    </row>
    <row r="90" spans="1:7" ht="51" x14ac:dyDescent="0.2">
      <c r="A90" s="9" t="s">
        <v>144</v>
      </c>
      <c r="B90" s="10" t="s">
        <v>145</v>
      </c>
      <c r="C90" s="11">
        <v>12000</v>
      </c>
      <c r="D90" s="11">
        <v>12000</v>
      </c>
      <c r="E90" s="12">
        <v>12000</v>
      </c>
      <c r="G90" s="35"/>
    </row>
    <row r="91" spans="1:7" ht="51" x14ac:dyDescent="0.2">
      <c r="A91" s="9" t="s">
        <v>146</v>
      </c>
      <c r="B91" s="10" t="s">
        <v>147</v>
      </c>
      <c r="C91" s="11">
        <f>C92</f>
        <v>91000</v>
      </c>
      <c r="D91" s="11">
        <f>D92</f>
        <v>91000</v>
      </c>
      <c r="E91" s="12">
        <f>E92</f>
        <v>91000</v>
      </c>
      <c r="G91" s="35"/>
    </row>
    <row r="92" spans="1:7" ht="76.5" x14ac:dyDescent="0.2">
      <c r="A92" s="9" t="s">
        <v>148</v>
      </c>
      <c r="B92" s="10" t="s">
        <v>149</v>
      </c>
      <c r="C92" s="11">
        <v>91000</v>
      </c>
      <c r="D92" s="11">
        <v>91000</v>
      </c>
      <c r="E92" s="12">
        <v>91000</v>
      </c>
      <c r="G92" s="35"/>
    </row>
    <row r="93" spans="1:7" ht="38.25" x14ac:dyDescent="0.2">
      <c r="A93" s="9" t="s">
        <v>150</v>
      </c>
      <c r="B93" s="10" t="s">
        <v>151</v>
      </c>
      <c r="C93" s="11">
        <f>C94</f>
        <v>25000</v>
      </c>
      <c r="D93" s="11">
        <f>D94</f>
        <v>25000</v>
      </c>
      <c r="E93" s="12">
        <f>E94</f>
        <v>25000</v>
      </c>
      <c r="G93" s="35"/>
    </row>
    <row r="94" spans="1:7" ht="51" x14ac:dyDescent="0.2">
      <c r="A94" s="9" t="s">
        <v>152</v>
      </c>
      <c r="B94" s="10" t="s">
        <v>153</v>
      </c>
      <c r="C94" s="11">
        <v>25000</v>
      </c>
      <c r="D94" s="11">
        <v>25000</v>
      </c>
      <c r="E94" s="12">
        <v>25000</v>
      </c>
      <c r="G94" s="35"/>
    </row>
    <row r="95" spans="1:7" ht="51" x14ac:dyDescent="0.2">
      <c r="A95" s="9" t="s">
        <v>154</v>
      </c>
      <c r="B95" s="10" t="s">
        <v>155</v>
      </c>
      <c r="C95" s="11">
        <f>C96</f>
        <v>14000</v>
      </c>
      <c r="D95" s="11">
        <f>D96</f>
        <v>14000</v>
      </c>
      <c r="E95" s="12">
        <f>E96</f>
        <v>14000</v>
      </c>
      <c r="G95" s="35"/>
    </row>
    <row r="96" spans="1:7" ht="63.75" x14ac:dyDescent="0.2">
      <c r="A96" s="9" t="s">
        <v>156</v>
      </c>
      <c r="B96" s="10" t="s">
        <v>157</v>
      </c>
      <c r="C96" s="11">
        <v>14000</v>
      </c>
      <c r="D96" s="11">
        <v>14000</v>
      </c>
      <c r="E96" s="12">
        <v>14000</v>
      </c>
      <c r="G96" s="35"/>
    </row>
    <row r="97" spans="1:7" ht="38.25" x14ac:dyDescent="0.2">
      <c r="A97" s="9" t="s">
        <v>158</v>
      </c>
      <c r="B97" s="10" t="s">
        <v>159</v>
      </c>
      <c r="C97" s="11">
        <f>C98</f>
        <v>1000</v>
      </c>
      <c r="D97" s="11">
        <f>D98</f>
        <v>1000</v>
      </c>
      <c r="E97" s="12">
        <f>E98</f>
        <v>1000</v>
      </c>
      <c r="G97" s="35"/>
    </row>
    <row r="98" spans="1:7" ht="51" x14ac:dyDescent="0.2">
      <c r="A98" s="9" t="s">
        <v>160</v>
      </c>
      <c r="B98" s="10" t="s">
        <v>161</v>
      </c>
      <c r="C98" s="11">
        <v>1000</v>
      </c>
      <c r="D98" s="11">
        <v>1000</v>
      </c>
      <c r="E98" s="12">
        <v>1000</v>
      </c>
      <c r="G98" s="35"/>
    </row>
    <row r="99" spans="1:7" ht="51" x14ac:dyDescent="0.2">
      <c r="A99" s="9" t="s">
        <v>162</v>
      </c>
      <c r="B99" s="10" t="s">
        <v>163</v>
      </c>
      <c r="C99" s="11">
        <f>C100</f>
        <v>151000</v>
      </c>
      <c r="D99" s="11">
        <f>D100</f>
        <v>151000</v>
      </c>
      <c r="E99" s="12">
        <f>E100</f>
        <v>151000</v>
      </c>
      <c r="G99" s="35"/>
    </row>
    <row r="100" spans="1:7" ht="63.75" x14ac:dyDescent="0.2">
      <c r="A100" s="9" t="s">
        <v>164</v>
      </c>
      <c r="B100" s="10" t="s">
        <v>165</v>
      </c>
      <c r="C100" s="11">
        <v>151000</v>
      </c>
      <c r="D100" s="11">
        <v>151000</v>
      </c>
      <c r="E100" s="11">
        <v>151000</v>
      </c>
      <c r="G100" s="35"/>
    </row>
    <row r="101" spans="1:7" ht="51" x14ac:dyDescent="0.2">
      <c r="A101" s="9" t="s">
        <v>166</v>
      </c>
      <c r="B101" s="10" t="s">
        <v>167</v>
      </c>
      <c r="C101" s="11">
        <f>C102</f>
        <v>13000</v>
      </c>
      <c r="D101" s="11">
        <f>D102</f>
        <v>13000</v>
      </c>
      <c r="E101" s="12">
        <f>E102</f>
        <v>13000</v>
      </c>
      <c r="G101" s="35"/>
    </row>
    <row r="102" spans="1:7" ht="76.5" x14ac:dyDescent="0.2">
      <c r="A102" s="9" t="s">
        <v>168</v>
      </c>
      <c r="B102" s="10" t="s">
        <v>169</v>
      </c>
      <c r="C102" s="11">
        <v>13000</v>
      </c>
      <c r="D102" s="11">
        <v>13000</v>
      </c>
      <c r="E102" s="12">
        <v>13000</v>
      </c>
      <c r="G102" s="35"/>
    </row>
    <row r="103" spans="1:7" ht="38.25" x14ac:dyDescent="0.2">
      <c r="A103" s="9" t="s">
        <v>170</v>
      </c>
      <c r="B103" s="10" t="s">
        <v>171</v>
      </c>
      <c r="C103" s="11">
        <f>C104</f>
        <v>3000</v>
      </c>
      <c r="D103" s="11">
        <f>D104</f>
        <v>3000</v>
      </c>
      <c r="E103" s="12">
        <f>E104</f>
        <v>3000</v>
      </c>
      <c r="G103" s="35"/>
    </row>
    <row r="104" spans="1:7" ht="63.75" x14ac:dyDescent="0.2">
      <c r="A104" s="9" t="s">
        <v>172</v>
      </c>
      <c r="B104" s="10" t="s">
        <v>173</v>
      </c>
      <c r="C104" s="11">
        <v>3000</v>
      </c>
      <c r="D104" s="11">
        <v>3000</v>
      </c>
      <c r="E104" s="12">
        <v>3000</v>
      </c>
      <c r="G104" s="35"/>
    </row>
    <row r="105" spans="1:7" ht="38.25" x14ac:dyDescent="0.2">
      <c r="A105" s="9" t="s">
        <v>174</v>
      </c>
      <c r="B105" s="10" t="s">
        <v>175</v>
      </c>
      <c r="C105" s="11">
        <f>C106</f>
        <v>351000</v>
      </c>
      <c r="D105" s="11">
        <f>D106</f>
        <v>351000</v>
      </c>
      <c r="E105" s="12">
        <f>E106</f>
        <v>351000</v>
      </c>
      <c r="G105" s="35"/>
    </row>
    <row r="106" spans="1:7" ht="51" x14ac:dyDescent="0.2">
      <c r="A106" s="9" t="s">
        <v>176</v>
      </c>
      <c r="B106" s="10" t="s">
        <v>177</v>
      </c>
      <c r="C106" s="11">
        <v>351000</v>
      </c>
      <c r="D106" s="11">
        <v>351000</v>
      </c>
      <c r="E106" s="12">
        <v>351000</v>
      </c>
      <c r="G106" s="35"/>
    </row>
    <row r="107" spans="1:7" ht="51" x14ac:dyDescent="0.2">
      <c r="A107" s="9" t="s">
        <v>178</v>
      </c>
      <c r="B107" s="10" t="s">
        <v>179</v>
      </c>
      <c r="C107" s="11">
        <f>C108</f>
        <v>251000</v>
      </c>
      <c r="D107" s="11">
        <f>D108</f>
        <v>251000</v>
      </c>
      <c r="E107" s="12">
        <f>E108</f>
        <v>251000</v>
      </c>
      <c r="G107" s="35"/>
    </row>
    <row r="108" spans="1:7" ht="63.75" x14ac:dyDescent="0.2">
      <c r="A108" s="9" t="s">
        <v>180</v>
      </c>
      <c r="B108" s="10" t="s">
        <v>181</v>
      </c>
      <c r="C108" s="11">
        <v>251000</v>
      </c>
      <c r="D108" s="11">
        <v>251000</v>
      </c>
      <c r="E108" s="12">
        <v>251000</v>
      </c>
      <c r="G108" s="35"/>
    </row>
    <row r="109" spans="1:7" ht="76.5" x14ac:dyDescent="0.2">
      <c r="A109" s="9" t="s">
        <v>271</v>
      </c>
      <c r="B109" s="10" t="s">
        <v>272</v>
      </c>
      <c r="C109" s="11">
        <f>C110</f>
        <v>89000</v>
      </c>
      <c r="D109" s="11">
        <f>D110</f>
        <v>89000</v>
      </c>
      <c r="E109" s="12">
        <f>E110</f>
        <v>89000</v>
      </c>
      <c r="G109" s="35"/>
    </row>
    <row r="110" spans="1:7" ht="102" x14ac:dyDescent="0.2">
      <c r="A110" s="28" t="s">
        <v>270</v>
      </c>
      <c r="B110" s="10" t="s">
        <v>273</v>
      </c>
      <c r="C110" s="11">
        <v>89000</v>
      </c>
      <c r="D110" s="11">
        <v>89000</v>
      </c>
      <c r="E110" s="12">
        <v>89000</v>
      </c>
      <c r="G110" s="35"/>
    </row>
    <row r="111" spans="1:7" s="3" customFormat="1" ht="25.5" x14ac:dyDescent="0.2">
      <c r="A111" s="28" t="s">
        <v>292</v>
      </c>
      <c r="B111" s="10" t="s">
        <v>294</v>
      </c>
      <c r="C111" s="11">
        <f>C112</f>
        <v>2000</v>
      </c>
      <c r="D111" s="11">
        <f>D112</f>
        <v>2000</v>
      </c>
      <c r="E111" s="12">
        <f>E112</f>
        <v>2000</v>
      </c>
      <c r="G111" s="35"/>
    </row>
    <row r="112" spans="1:7" s="3" customFormat="1" ht="38.25" x14ac:dyDescent="0.2">
      <c r="A112" s="28" t="s">
        <v>293</v>
      </c>
      <c r="B112" s="10" t="s">
        <v>295</v>
      </c>
      <c r="C112" s="11">
        <v>2000</v>
      </c>
      <c r="D112" s="11">
        <v>2000</v>
      </c>
      <c r="E112" s="12">
        <v>2000</v>
      </c>
      <c r="G112" s="35"/>
    </row>
    <row r="113" spans="1:7" s="3" customFormat="1" ht="51" x14ac:dyDescent="0.2">
      <c r="A113" s="28" t="s">
        <v>302</v>
      </c>
      <c r="B113" s="10" t="s">
        <v>303</v>
      </c>
      <c r="C113" s="11">
        <f>C114</f>
        <v>5000</v>
      </c>
      <c r="D113" s="11">
        <f>D114</f>
        <v>5000</v>
      </c>
      <c r="E113" s="12">
        <f>E114</f>
        <v>5000</v>
      </c>
      <c r="G113" s="35"/>
    </row>
    <row r="114" spans="1:7" s="3" customFormat="1" ht="38.25" x14ac:dyDescent="0.2">
      <c r="A114" s="28" t="s">
        <v>304</v>
      </c>
      <c r="B114" s="10" t="s">
        <v>305</v>
      </c>
      <c r="C114" s="11">
        <v>5000</v>
      </c>
      <c r="D114" s="11">
        <v>5000</v>
      </c>
      <c r="E114" s="12">
        <v>5000</v>
      </c>
      <c r="G114" s="35"/>
    </row>
    <row r="115" spans="1:7" s="3" customFormat="1" x14ac:dyDescent="0.2">
      <c r="A115" s="28" t="s">
        <v>281</v>
      </c>
      <c r="B115" s="10" t="s">
        <v>282</v>
      </c>
      <c r="C115" s="11">
        <f>C116</f>
        <v>482400</v>
      </c>
      <c r="D115" s="11">
        <f>D116</f>
        <v>21000</v>
      </c>
      <c r="E115" s="12">
        <f>E116</f>
        <v>21000</v>
      </c>
      <c r="G115" s="35"/>
    </row>
    <row r="116" spans="1:7" s="3" customFormat="1" ht="51" x14ac:dyDescent="0.2">
      <c r="A116" s="28" t="s">
        <v>278</v>
      </c>
      <c r="B116" s="10" t="s">
        <v>280</v>
      </c>
      <c r="C116" s="11">
        <f>C117+C118</f>
        <v>482400</v>
      </c>
      <c r="D116" s="11">
        <f t="shared" ref="D116:E116" si="26">D117+D118</f>
        <v>21000</v>
      </c>
      <c r="E116" s="11">
        <f t="shared" si="26"/>
        <v>21000</v>
      </c>
      <c r="G116" s="35"/>
    </row>
    <row r="117" spans="1:7" s="3" customFormat="1" ht="51" x14ac:dyDescent="0.2">
      <c r="A117" s="32" t="s">
        <v>278</v>
      </c>
      <c r="B117" s="10" t="s">
        <v>315</v>
      </c>
      <c r="C117" s="11">
        <v>461400</v>
      </c>
      <c r="D117" s="11">
        <v>0</v>
      </c>
      <c r="E117" s="12">
        <v>0</v>
      </c>
      <c r="G117" s="35"/>
    </row>
    <row r="118" spans="1:7" s="3" customFormat="1" ht="51" x14ac:dyDescent="0.2">
      <c r="A118" s="28" t="s">
        <v>279</v>
      </c>
      <c r="B118" s="10" t="s">
        <v>283</v>
      </c>
      <c r="C118" s="11">
        <v>21000</v>
      </c>
      <c r="D118" s="11">
        <v>21000</v>
      </c>
      <c r="E118" s="12">
        <v>21000</v>
      </c>
      <c r="G118" s="35"/>
    </row>
    <row r="119" spans="1:7" x14ac:dyDescent="0.2">
      <c r="A119" s="5" t="s">
        <v>182</v>
      </c>
      <c r="B119" s="6" t="s">
        <v>183</v>
      </c>
      <c r="C119" s="7">
        <f>C120+C122</f>
        <v>778326.49</v>
      </c>
      <c r="D119" s="7">
        <f t="shared" ref="D119:E119" si="27">D120+D122</f>
        <v>3400</v>
      </c>
      <c r="E119" s="7">
        <f t="shared" si="27"/>
        <v>3400</v>
      </c>
      <c r="G119" s="35"/>
    </row>
    <row r="120" spans="1:7" x14ac:dyDescent="0.2">
      <c r="A120" s="9" t="s">
        <v>184</v>
      </c>
      <c r="B120" s="10" t="s">
        <v>185</v>
      </c>
      <c r="C120" s="11">
        <f>C121</f>
        <v>3400</v>
      </c>
      <c r="D120" s="11">
        <f t="shared" ref="D120:E120" si="28">D121</f>
        <v>3400</v>
      </c>
      <c r="E120" s="11">
        <f t="shared" si="28"/>
        <v>3400</v>
      </c>
      <c r="G120" s="35"/>
    </row>
    <row r="121" spans="1:7" x14ac:dyDescent="0.2">
      <c r="A121" s="9" t="s">
        <v>186</v>
      </c>
      <c r="B121" s="10" t="s">
        <v>187</v>
      </c>
      <c r="C121" s="11">
        <v>3400</v>
      </c>
      <c r="D121" s="11">
        <v>3400</v>
      </c>
      <c r="E121" s="12">
        <v>3400</v>
      </c>
      <c r="G121" s="35"/>
    </row>
    <row r="122" spans="1:7" s="3" customFormat="1" x14ac:dyDescent="0.2">
      <c r="A122" s="9" t="s">
        <v>306</v>
      </c>
      <c r="B122" s="10" t="s">
        <v>308</v>
      </c>
      <c r="C122" s="11">
        <f>C123</f>
        <v>774926.49</v>
      </c>
      <c r="D122" s="11">
        <f>D123</f>
        <v>0</v>
      </c>
      <c r="E122" s="12">
        <f>E123</f>
        <v>0</v>
      </c>
      <c r="G122" s="35"/>
    </row>
    <row r="123" spans="1:7" s="3" customFormat="1" x14ac:dyDescent="0.2">
      <c r="A123" s="9" t="s">
        <v>307</v>
      </c>
      <c r="B123" s="10" t="s">
        <v>309</v>
      </c>
      <c r="C123" s="11">
        <f>342550+498817-66440.51</f>
        <v>774926.49</v>
      </c>
      <c r="D123" s="11">
        <v>0</v>
      </c>
      <c r="E123" s="11">
        <v>0</v>
      </c>
      <c r="G123" s="35"/>
    </row>
    <row r="124" spans="1:7" x14ac:dyDescent="0.2">
      <c r="A124" s="22" t="s">
        <v>188</v>
      </c>
      <c r="B124" s="23" t="s">
        <v>189</v>
      </c>
      <c r="C124" s="24">
        <f>C125+C170</f>
        <v>1035674100.88</v>
      </c>
      <c r="D124" s="24">
        <f t="shared" ref="D124:E124" si="29">D125+D170</f>
        <v>564736161.28999996</v>
      </c>
      <c r="E124" s="24">
        <f t="shared" si="29"/>
        <v>518375916</v>
      </c>
      <c r="G124" s="35"/>
    </row>
    <row r="125" spans="1:7" ht="25.5" x14ac:dyDescent="0.2">
      <c r="A125" s="5" t="s">
        <v>190</v>
      </c>
      <c r="B125" s="6" t="s">
        <v>191</v>
      </c>
      <c r="C125" s="7">
        <f>C126+C131+C148+C165</f>
        <v>1028598433</v>
      </c>
      <c r="D125" s="7">
        <f>D126+D131+D148+D165</f>
        <v>564736161.28999996</v>
      </c>
      <c r="E125" s="7">
        <f>E126+E131+E148+E165</f>
        <v>518375916</v>
      </c>
      <c r="G125" s="35"/>
    </row>
    <row r="126" spans="1:7" x14ac:dyDescent="0.2">
      <c r="A126" s="9" t="s">
        <v>192</v>
      </c>
      <c r="B126" s="6" t="s">
        <v>193</v>
      </c>
      <c r="C126" s="11">
        <f>C127+C129</f>
        <v>225571600</v>
      </c>
      <c r="D126" s="11">
        <f t="shared" ref="D126:E126" si="30">D127+D129</f>
        <v>51537000</v>
      </c>
      <c r="E126" s="11">
        <f t="shared" si="30"/>
        <v>50884000</v>
      </c>
      <c r="G126" s="35"/>
    </row>
    <row r="127" spans="1:7" x14ac:dyDescent="0.2">
      <c r="A127" s="9" t="s">
        <v>194</v>
      </c>
      <c r="B127" s="10" t="s">
        <v>195</v>
      </c>
      <c r="C127" s="11">
        <f>C128</f>
        <v>218756000</v>
      </c>
      <c r="D127" s="11">
        <f t="shared" ref="D127:E127" si="31">D128</f>
        <v>51537000</v>
      </c>
      <c r="E127" s="11">
        <f t="shared" si="31"/>
        <v>50884000</v>
      </c>
      <c r="G127" s="35"/>
    </row>
    <row r="128" spans="1:7" ht="25.5" x14ac:dyDescent="0.2">
      <c r="A128" s="9" t="s">
        <v>196</v>
      </c>
      <c r="B128" s="10" t="s">
        <v>197</v>
      </c>
      <c r="C128" s="11">
        <f>181904000+36852000</f>
        <v>218756000</v>
      </c>
      <c r="D128" s="11">
        <v>51537000</v>
      </c>
      <c r="E128" s="11">
        <v>50884000</v>
      </c>
      <c r="G128" s="35"/>
    </row>
    <row r="129" spans="1:7" s="3" customFormat="1" ht="25.5" x14ac:dyDescent="0.2">
      <c r="A129" s="32" t="s">
        <v>322</v>
      </c>
      <c r="B129" s="10" t="s">
        <v>324</v>
      </c>
      <c r="C129" s="11">
        <f>C130</f>
        <v>6815600</v>
      </c>
      <c r="D129" s="11">
        <f>D130</f>
        <v>0</v>
      </c>
      <c r="E129" s="11">
        <f>E130</f>
        <v>0</v>
      </c>
      <c r="G129" s="35"/>
    </row>
    <row r="130" spans="1:7" s="3" customFormat="1" ht="25.5" x14ac:dyDescent="0.2">
      <c r="A130" s="32" t="s">
        <v>323</v>
      </c>
      <c r="B130" s="10" t="s">
        <v>325</v>
      </c>
      <c r="C130" s="11">
        <v>6815600</v>
      </c>
      <c r="D130" s="11">
        <v>0</v>
      </c>
      <c r="E130" s="11">
        <v>0</v>
      </c>
      <c r="G130" s="35"/>
    </row>
    <row r="131" spans="1:7" ht="25.5" x14ac:dyDescent="0.2">
      <c r="A131" s="9" t="s">
        <v>198</v>
      </c>
      <c r="B131" s="10" t="s">
        <v>199</v>
      </c>
      <c r="C131" s="11">
        <f>C132+C134+C136+C138+C140+C142+C144+C146</f>
        <v>369924733</v>
      </c>
      <c r="D131" s="11">
        <f>D132+D134+D136+D138+D140+D142+D144+D146</f>
        <v>94756061.290000007</v>
      </c>
      <c r="E131" s="11">
        <f>E132+E134+E136+E138+E140+E142+E144+E146</f>
        <v>49251716</v>
      </c>
      <c r="G131" s="35"/>
    </row>
    <row r="132" spans="1:7" s="3" customFormat="1" ht="51" x14ac:dyDescent="0.2">
      <c r="A132" s="26" t="s">
        <v>284</v>
      </c>
      <c r="B132" s="27" t="s">
        <v>285</v>
      </c>
      <c r="C132" s="29">
        <f>C133</f>
        <v>15072600</v>
      </c>
      <c r="D132" s="29">
        <f>D133</f>
        <v>15072600</v>
      </c>
      <c r="E132" s="29">
        <f>E133</f>
        <v>15072600</v>
      </c>
      <c r="G132" s="35"/>
    </row>
    <row r="133" spans="1:7" s="3" customFormat="1" ht="63.75" x14ac:dyDescent="0.2">
      <c r="A133" s="26" t="s">
        <v>286</v>
      </c>
      <c r="B133" s="27" t="s">
        <v>287</v>
      </c>
      <c r="C133" s="29">
        <f>0+15072600</f>
        <v>15072600</v>
      </c>
      <c r="D133" s="29">
        <f>0+15072600</f>
        <v>15072600</v>
      </c>
      <c r="E133" s="29">
        <f>0+15072600</f>
        <v>15072600</v>
      </c>
      <c r="G133" s="35"/>
    </row>
    <row r="134" spans="1:7" ht="76.5" x14ac:dyDescent="0.2">
      <c r="A134" s="9" t="s">
        <v>200</v>
      </c>
      <c r="B134" s="10" t="s">
        <v>201</v>
      </c>
      <c r="C134" s="11">
        <f>C135</f>
        <v>273101477</v>
      </c>
      <c r="D134" s="11">
        <f>D135</f>
        <v>55627705.290000007</v>
      </c>
      <c r="E134" s="12">
        <f>E135</f>
        <v>11085093</v>
      </c>
      <c r="G134" s="35"/>
    </row>
    <row r="135" spans="1:7" ht="76.5" x14ac:dyDescent="0.2">
      <c r="A135" s="9" t="s">
        <v>202</v>
      </c>
      <c r="B135" s="10" t="s">
        <v>203</v>
      </c>
      <c r="C135" s="11">
        <f>235026393+40915902-2840818</f>
        <v>273101477</v>
      </c>
      <c r="D135" s="11">
        <f>138275875-82648169.71</f>
        <v>55627705.290000007</v>
      </c>
      <c r="E135" s="12">
        <f>69396760-58311667</f>
        <v>11085093</v>
      </c>
      <c r="G135" s="35"/>
    </row>
    <row r="136" spans="1:7" ht="63.75" x14ac:dyDescent="0.2">
      <c r="A136" s="9" t="s">
        <v>204</v>
      </c>
      <c r="B136" s="10" t="s">
        <v>205</v>
      </c>
      <c r="C136" s="11">
        <f>C137</f>
        <v>11613756</v>
      </c>
      <c r="D136" s="11">
        <f>D137</f>
        <v>2295556</v>
      </c>
      <c r="E136" s="12">
        <f>E137</f>
        <v>461723</v>
      </c>
      <c r="G136" s="35"/>
    </row>
    <row r="137" spans="1:7" ht="63.75" x14ac:dyDescent="0.2">
      <c r="A137" s="9" t="s">
        <v>206</v>
      </c>
      <c r="B137" s="10" t="s">
        <v>207</v>
      </c>
      <c r="C137" s="11">
        <f>9935795+1802099-124138</f>
        <v>11613756</v>
      </c>
      <c r="D137" s="11">
        <f>5703880-3408324</f>
        <v>2295556</v>
      </c>
      <c r="E137" s="12">
        <f>2724982-2263259</f>
        <v>461723</v>
      </c>
      <c r="G137" s="35"/>
    </row>
    <row r="138" spans="1:7" ht="38.25" x14ac:dyDescent="0.2">
      <c r="A138" s="9" t="s">
        <v>208</v>
      </c>
      <c r="B138" s="10" t="s">
        <v>209</v>
      </c>
      <c r="C138" s="11">
        <f>C139</f>
        <v>23368700</v>
      </c>
      <c r="D138" s="11">
        <f t="shared" ref="D138:E138" si="32">D139</f>
        <v>0</v>
      </c>
      <c r="E138" s="11">
        <f t="shared" si="32"/>
        <v>0</v>
      </c>
      <c r="G138" s="35"/>
    </row>
    <row r="139" spans="1:7" ht="38.25" x14ac:dyDescent="0.2">
      <c r="A139" s="9" t="s">
        <v>210</v>
      </c>
      <c r="B139" s="10" t="s">
        <v>211</v>
      </c>
      <c r="C139" s="11">
        <f>5874700+17494000</f>
        <v>23368700</v>
      </c>
      <c r="D139" s="11">
        <v>0</v>
      </c>
      <c r="E139" s="12">
        <v>0</v>
      </c>
      <c r="G139" s="35"/>
    </row>
    <row r="140" spans="1:7" s="3" customFormat="1" ht="25.5" x14ac:dyDescent="0.2">
      <c r="A140" s="26" t="s">
        <v>288</v>
      </c>
      <c r="B140" s="27" t="s">
        <v>289</v>
      </c>
      <c r="C140" s="11">
        <f>C141</f>
        <v>5505000</v>
      </c>
      <c r="D140" s="11">
        <f>D141</f>
        <v>6303300</v>
      </c>
      <c r="E140" s="12">
        <f>E141</f>
        <v>7632800</v>
      </c>
      <c r="G140" s="35"/>
    </row>
    <row r="141" spans="1:7" s="3" customFormat="1" ht="25.5" x14ac:dyDescent="0.2">
      <c r="A141" s="26" t="s">
        <v>290</v>
      </c>
      <c r="B141" s="27" t="s">
        <v>291</v>
      </c>
      <c r="C141" s="11">
        <f>0+5505000</f>
        <v>5505000</v>
      </c>
      <c r="D141" s="11">
        <f>0+6303300</f>
        <v>6303300</v>
      </c>
      <c r="E141" s="12">
        <f>0+7632800</f>
        <v>7632800</v>
      </c>
      <c r="G141" s="35"/>
    </row>
    <row r="142" spans="1:7" ht="25.5" x14ac:dyDescent="0.2">
      <c r="A142" s="9" t="s">
        <v>212</v>
      </c>
      <c r="B142" s="10" t="s">
        <v>213</v>
      </c>
      <c r="C142" s="11">
        <f>C143</f>
        <v>14386700</v>
      </c>
      <c r="D142" s="11">
        <f>D143</f>
        <v>14999500</v>
      </c>
      <c r="E142" s="12">
        <f>E143</f>
        <v>14999500</v>
      </c>
      <c r="G142" s="35"/>
    </row>
    <row r="143" spans="1:7" ht="25.5" x14ac:dyDescent="0.2">
      <c r="A143" s="9" t="s">
        <v>214</v>
      </c>
      <c r="B143" s="10" t="s">
        <v>215</v>
      </c>
      <c r="C143" s="11">
        <f>18266000-3879300</f>
        <v>14386700</v>
      </c>
      <c r="D143" s="11">
        <v>14999500</v>
      </c>
      <c r="E143" s="12">
        <v>14999500</v>
      </c>
      <c r="G143" s="35"/>
    </row>
    <row r="144" spans="1:7" s="3" customFormat="1" ht="25.5" x14ac:dyDescent="0.2">
      <c r="A144" s="9" t="s">
        <v>276</v>
      </c>
      <c r="B144" s="10" t="s">
        <v>274</v>
      </c>
      <c r="C144" s="11">
        <f>C145</f>
        <v>0</v>
      </c>
      <c r="D144" s="11">
        <f>D145</f>
        <v>457400</v>
      </c>
      <c r="E144" s="12">
        <f>E145</f>
        <v>0</v>
      </c>
      <c r="G144" s="35"/>
    </row>
    <row r="145" spans="1:7" s="3" customFormat="1" ht="25.5" x14ac:dyDescent="0.2">
      <c r="A145" s="9" t="s">
        <v>277</v>
      </c>
      <c r="B145" s="10" t="s">
        <v>275</v>
      </c>
      <c r="C145" s="11">
        <v>0</v>
      </c>
      <c r="D145" s="11">
        <v>457400</v>
      </c>
      <c r="E145" s="12">
        <v>0</v>
      </c>
      <c r="G145" s="35"/>
    </row>
    <row r="146" spans="1:7" x14ac:dyDescent="0.2">
      <c r="A146" s="9" t="s">
        <v>216</v>
      </c>
      <c r="B146" s="10" t="s">
        <v>217</v>
      </c>
      <c r="C146" s="11">
        <f>C147</f>
        <v>26876500</v>
      </c>
      <c r="D146" s="11">
        <f>D147</f>
        <v>0</v>
      </c>
      <c r="E146" s="12">
        <f>E147</f>
        <v>0</v>
      </c>
      <c r="G146" s="35"/>
    </row>
    <row r="147" spans="1:7" x14ac:dyDescent="0.2">
      <c r="A147" s="9" t="s">
        <v>218</v>
      </c>
      <c r="B147" s="10" t="s">
        <v>219</v>
      </c>
      <c r="C147" s="11">
        <f>3638500+2445500+3132000+3879300+15000000-1000000-218800</f>
        <v>26876500</v>
      </c>
      <c r="D147" s="11">
        <v>0</v>
      </c>
      <c r="E147" s="12">
        <v>0</v>
      </c>
      <c r="G147" s="35"/>
    </row>
    <row r="148" spans="1:7" x14ac:dyDescent="0.2">
      <c r="A148" s="9" t="s">
        <v>220</v>
      </c>
      <c r="B148" s="6" t="s">
        <v>221</v>
      </c>
      <c r="C148" s="11">
        <f>C149+C151+C153+C155+C157+C159+C161+C163</f>
        <v>404191300</v>
      </c>
      <c r="D148" s="11">
        <f>D149+D151+D153+D155+D157+D161+D163</f>
        <v>391132300</v>
      </c>
      <c r="E148" s="11">
        <f>E149+E151+E153+E155+E157+E161+E163</f>
        <v>390929400</v>
      </c>
      <c r="G148" s="35"/>
    </row>
    <row r="149" spans="1:7" ht="25.5" x14ac:dyDescent="0.2">
      <c r="A149" s="9" t="s">
        <v>222</v>
      </c>
      <c r="B149" s="10" t="s">
        <v>223</v>
      </c>
      <c r="C149" s="11">
        <f>C150</f>
        <v>382636100</v>
      </c>
      <c r="D149" s="11">
        <f>D150</f>
        <v>370107300</v>
      </c>
      <c r="E149" s="12">
        <f>E150</f>
        <v>370107300</v>
      </c>
      <c r="G149" s="35"/>
    </row>
    <row r="150" spans="1:7" ht="25.5" x14ac:dyDescent="0.2">
      <c r="A150" s="9" t="s">
        <v>224</v>
      </c>
      <c r="B150" s="10" t="s">
        <v>225</v>
      </c>
      <c r="C150" s="11">
        <f>359430700+35796400+343500+856900-714800+298700+11728000-534000-26268500+1699200</f>
        <v>382636100</v>
      </c>
      <c r="D150" s="11">
        <f>358440400+10466500+343500+856900</f>
        <v>370107300</v>
      </c>
      <c r="E150" s="12">
        <f>358440400+10466500+343500+856900</f>
        <v>370107300</v>
      </c>
      <c r="G150" s="35"/>
    </row>
    <row r="151" spans="1:7" ht="51" x14ac:dyDescent="0.2">
      <c r="A151" s="9" t="s">
        <v>226</v>
      </c>
      <c r="B151" s="10" t="s">
        <v>227</v>
      </c>
      <c r="C151" s="11">
        <f>C152</f>
        <v>5789900</v>
      </c>
      <c r="D151" s="11">
        <f>D152</f>
        <v>5789900</v>
      </c>
      <c r="E151" s="12">
        <f>E152</f>
        <v>5789900</v>
      </c>
      <c r="G151" s="35"/>
    </row>
    <row r="152" spans="1:7" ht="51" x14ac:dyDescent="0.2">
      <c r="A152" s="9" t="s">
        <v>228</v>
      </c>
      <c r="B152" s="10" t="s">
        <v>229</v>
      </c>
      <c r="C152" s="11">
        <v>5789900</v>
      </c>
      <c r="D152" s="11">
        <v>5789900</v>
      </c>
      <c r="E152" s="12">
        <v>5789900</v>
      </c>
      <c r="G152" s="35"/>
    </row>
    <row r="153" spans="1:7" ht="51" x14ac:dyDescent="0.2">
      <c r="A153" s="9" t="s">
        <v>230</v>
      </c>
      <c r="B153" s="10" t="s">
        <v>231</v>
      </c>
      <c r="C153" s="11">
        <f>C154</f>
        <v>9153600</v>
      </c>
      <c r="D153" s="11">
        <f>D154</f>
        <v>9127100</v>
      </c>
      <c r="E153" s="12">
        <f>E154</f>
        <v>9127100</v>
      </c>
      <c r="G153" s="35"/>
    </row>
    <row r="154" spans="1:7" ht="51" x14ac:dyDescent="0.2">
      <c r="A154" s="9" t="s">
        <v>232</v>
      </c>
      <c r="B154" s="10" t="s">
        <v>233</v>
      </c>
      <c r="C154" s="11">
        <f>19593600-10440000</f>
        <v>9153600</v>
      </c>
      <c r="D154" s="11">
        <f>19593600-10466500</f>
        <v>9127100</v>
      </c>
      <c r="E154" s="12">
        <f>19593600-10466500</f>
        <v>9127100</v>
      </c>
      <c r="G154" s="35"/>
    </row>
    <row r="155" spans="1:7" ht="38.25" x14ac:dyDescent="0.2">
      <c r="A155" s="9" t="s">
        <v>234</v>
      </c>
      <c r="B155" s="10" t="s">
        <v>235</v>
      </c>
      <c r="C155" s="11">
        <f>C156</f>
        <v>72500</v>
      </c>
      <c r="D155" s="11">
        <f>D156</f>
        <v>259200</v>
      </c>
      <c r="E155" s="12">
        <f>E156</f>
        <v>31700</v>
      </c>
      <c r="G155" s="35"/>
    </row>
    <row r="156" spans="1:7" ht="38.25" x14ac:dyDescent="0.2">
      <c r="A156" s="9" t="s">
        <v>236</v>
      </c>
      <c r="B156" s="10" t="s">
        <v>237</v>
      </c>
      <c r="C156" s="11">
        <v>72500</v>
      </c>
      <c r="D156" s="11">
        <v>259200</v>
      </c>
      <c r="E156" s="12">
        <v>31700</v>
      </c>
      <c r="G156" s="35"/>
    </row>
    <row r="157" spans="1:7" ht="25.5" x14ac:dyDescent="0.2">
      <c r="A157" s="9" t="s">
        <v>238</v>
      </c>
      <c r="B157" s="10" t="s">
        <v>239</v>
      </c>
      <c r="C157" s="11">
        <f>C158</f>
        <v>585700</v>
      </c>
      <c r="D157" s="11">
        <f>D158</f>
        <v>615000</v>
      </c>
      <c r="E157" s="12">
        <f>E158</f>
        <v>639600</v>
      </c>
      <c r="G157" s="35"/>
    </row>
    <row r="158" spans="1:7" ht="38.25" x14ac:dyDescent="0.2">
      <c r="A158" s="9" t="s">
        <v>240</v>
      </c>
      <c r="B158" s="10" t="s">
        <v>241</v>
      </c>
      <c r="C158" s="11">
        <v>585700</v>
      </c>
      <c r="D158" s="11">
        <v>615000</v>
      </c>
      <c r="E158" s="12">
        <v>639600</v>
      </c>
      <c r="G158" s="35"/>
    </row>
    <row r="159" spans="1:7" s="3" customFormat="1" ht="25.5" x14ac:dyDescent="0.2">
      <c r="A159" s="32" t="s">
        <v>318</v>
      </c>
      <c r="B159" s="10" t="s">
        <v>320</v>
      </c>
      <c r="C159" s="11">
        <f>C160</f>
        <v>714800</v>
      </c>
      <c r="D159" s="11">
        <f>D160</f>
        <v>0</v>
      </c>
      <c r="E159" s="12">
        <f>E160</f>
        <v>0</v>
      </c>
      <c r="G159" s="35"/>
    </row>
    <row r="160" spans="1:7" s="3" customFormat="1" ht="25.5" x14ac:dyDescent="0.2">
      <c r="A160" s="32" t="s">
        <v>319</v>
      </c>
      <c r="B160" s="10" t="s">
        <v>321</v>
      </c>
      <c r="C160" s="11">
        <v>714800</v>
      </c>
      <c r="D160" s="11">
        <v>0</v>
      </c>
      <c r="E160" s="12">
        <v>0</v>
      </c>
      <c r="G160" s="35"/>
    </row>
    <row r="161" spans="1:7" ht="25.5" x14ac:dyDescent="0.2">
      <c r="A161" s="9" t="s">
        <v>242</v>
      </c>
      <c r="B161" s="10" t="s">
        <v>243</v>
      </c>
      <c r="C161" s="11">
        <f>C162</f>
        <v>2081400</v>
      </c>
      <c r="D161" s="11">
        <f>D162</f>
        <v>2081400</v>
      </c>
      <c r="E161" s="12">
        <f>E162</f>
        <v>2081400</v>
      </c>
      <c r="G161" s="35"/>
    </row>
    <row r="162" spans="1:7" ht="25.5" x14ac:dyDescent="0.2">
      <c r="A162" s="9" t="s">
        <v>244</v>
      </c>
      <c r="B162" s="10" t="s">
        <v>245</v>
      </c>
      <c r="C162" s="11">
        <v>2081400</v>
      </c>
      <c r="D162" s="11">
        <v>2081400</v>
      </c>
      <c r="E162" s="12">
        <v>2081400</v>
      </c>
      <c r="G162" s="35"/>
    </row>
    <row r="163" spans="1:7" x14ac:dyDescent="0.2">
      <c r="A163" s="9" t="s">
        <v>246</v>
      </c>
      <c r="B163" s="10" t="s">
        <v>247</v>
      </c>
      <c r="C163" s="11">
        <f>C164</f>
        <v>3157300</v>
      </c>
      <c r="D163" s="11">
        <f>D164</f>
        <v>3152400</v>
      </c>
      <c r="E163" s="12">
        <f>E164</f>
        <v>3152400</v>
      </c>
      <c r="G163" s="35"/>
    </row>
    <row r="164" spans="1:7" x14ac:dyDescent="0.2">
      <c r="A164" s="9" t="s">
        <v>248</v>
      </c>
      <c r="B164" s="10" t="s">
        <v>249</v>
      </c>
      <c r="C164" s="11">
        <v>3157300</v>
      </c>
      <c r="D164" s="11">
        <v>3152400</v>
      </c>
      <c r="E164" s="12">
        <v>3152400</v>
      </c>
      <c r="G164" s="35"/>
    </row>
    <row r="165" spans="1:7" x14ac:dyDescent="0.2">
      <c r="A165" s="9" t="s">
        <v>250</v>
      </c>
      <c r="B165" s="6" t="s">
        <v>251</v>
      </c>
      <c r="C165" s="11">
        <f>C166+C168</f>
        <v>28910800</v>
      </c>
      <c r="D165" s="11">
        <f t="shared" ref="D165:E165" si="33">D166+D168</f>
        <v>27310800</v>
      </c>
      <c r="E165" s="11">
        <f t="shared" si="33"/>
        <v>27310800</v>
      </c>
      <c r="G165" s="35"/>
    </row>
    <row r="166" spans="1:7" ht="38.25" x14ac:dyDescent="0.2">
      <c r="A166" s="9" t="s">
        <v>252</v>
      </c>
      <c r="B166" s="10" t="s">
        <v>253</v>
      </c>
      <c r="C166" s="11">
        <f>C167</f>
        <v>27310800</v>
      </c>
      <c r="D166" s="11">
        <f>D167</f>
        <v>27310800</v>
      </c>
      <c r="E166" s="12">
        <f>E167</f>
        <v>27310800</v>
      </c>
      <c r="G166" s="35"/>
    </row>
    <row r="167" spans="1:7" ht="51" x14ac:dyDescent="0.2">
      <c r="A167" s="9" t="s">
        <v>254</v>
      </c>
      <c r="B167" s="10" t="s">
        <v>255</v>
      </c>
      <c r="C167" s="11">
        <v>27310800</v>
      </c>
      <c r="D167" s="11">
        <v>27310800</v>
      </c>
      <c r="E167" s="11">
        <f>0+27310800</f>
        <v>27310800</v>
      </c>
      <c r="G167" s="35"/>
    </row>
    <row r="168" spans="1:7" s="3" customFormat="1" x14ac:dyDescent="0.2">
      <c r="A168" s="32" t="s">
        <v>326</v>
      </c>
      <c r="B168" s="10" t="s">
        <v>328</v>
      </c>
      <c r="C168" s="11">
        <f>C169</f>
        <v>1600000</v>
      </c>
      <c r="D168" s="11">
        <f>D169</f>
        <v>0</v>
      </c>
      <c r="E168" s="11">
        <f>E169</f>
        <v>0</v>
      </c>
      <c r="G168" s="35"/>
    </row>
    <row r="169" spans="1:7" s="3" customFormat="1" ht="25.5" x14ac:dyDescent="0.2">
      <c r="A169" s="32" t="s">
        <v>327</v>
      </c>
      <c r="B169" s="10" t="s">
        <v>329</v>
      </c>
      <c r="C169" s="11">
        <v>1600000</v>
      </c>
      <c r="D169" s="11">
        <v>0</v>
      </c>
      <c r="E169" s="11">
        <v>0</v>
      </c>
      <c r="G169" s="35"/>
    </row>
    <row r="170" spans="1:7" s="3" customFormat="1" x14ac:dyDescent="0.2">
      <c r="A170" s="31" t="s">
        <v>310</v>
      </c>
      <c r="B170" s="33" t="s">
        <v>311</v>
      </c>
      <c r="C170" s="11">
        <f t="shared" ref="C170:E171" si="34">C171</f>
        <v>7075667.8799999999</v>
      </c>
      <c r="D170" s="11">
        <f t="shared" si="34"/>
        <v>0</v>
      </c>
      <c r="E170" s="11">
        <f t="shared" si="34"/>
        <v>0</v>
      </c>
      <c r="G170" s="35"/>
    </row>
    <row r="171" spans="1:7" s="3" customFormat="1" x14ac:dyDescent="0.2">
      <c r="A171" s="32" t="s">
        <v>312</v>
      </c>
      <c r="B171" s="34" t="s">
        <v>313</v>
      </c>
      <c r="C171" s="11">
        <f t="shared" si="34"/>
        <v>7075667.8799999999</v>
      </c>
      <c r="D171" s="11">
        <f t="shared" si="34"/>
        <v>0</v>
      </c>
      <c r="E171" s="11">
        <f t="shared" si="34"/>
        <v>0</v>
      </c>
      <c r="G171" s="35"/>
    </row>
    <row r="172" spans="1:7" s="3" customFormat="1" x14ac:dyDescent="0.2">
      <c r="A172" s="32" t="s">
        <v>312</v>
      </c>
      <c r="B172" s="34" t="s">
        <v>314</v>
      </c>
      <c r="C172" s="11">
        <f>1227660+993839+2304461+5000+2544707.88</f>
        <v>7075667.8799999999</v>
      </c>
      <c r="D172" s="11">
        <v>0</v>
      </c>
      <c r="E172" s="11">
        <v>0</v>
      </c>
      <c r="G172" s="35"/>
    </row>
    <row r="173" spans="1:7" x14ac:dyDescent="0.2">
      <c r="A173" s="5" t="s">
        <v>260</v>
      </c>
      <c r="B173" s="10" t="s">
        <v>256</v>
      </c>
      <c r="C173" s="11">
        <f>C15+C124</f>
        <v>1513690709.1500001</v>
      </c>
      <c r="D173" s="11">
        <f>D15+D124</f>
        <v>1026153916.29</v>
      </c>
      <c r="E173" s="11">
        <f>E15+E124</f>
        <v>994627405</v>
      </c>
      <c r="G173" s="35"/>
    </row>
    <row r="175" spans="1:7" x14ac:dyDescent="0.2">
      <c r="C175" s="39"/>
    </row>
  </sheetData>
  <mergeCells count="5">
    <mergeCell ref="A11:E11"/>
    <mergeCell ref="D1:E1"/>
    <mergeCell ref="D2:E2"/>
    <mergeCell ref="D3:E3"/>
    <mergeCell ref="D4:E4"/>
  </mergeCells>
  <pageMargins left="0.59055118110236227" right="0.31496062992125984" top="0.51181102362204722" bottom="0.51181102362204722" header="0.39370078740157483" footer="0.39370078740157483"/>
  <pageSetup paperSize="9" scale="71" fitToHeight="0" orientation="portrait" r:id="rId1"/>
  <headerFooter alignWithMargins="0"/>
  <ignoredErrors>
    <ignoredError sqref="A14:E14" numberStoredAsText="1"/>
    <ignoredError sqref="C88:E88 C23:E31 C135:C137 C139 C141:C144 C150:E150 C154:E154 D125:E125 C133:E133 D141:E141 D135:D137 E135 E137 E167 C39 C37 C60 C1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 бюджета</vt:lpstr>
      <vt:lpstr>__bookmark_5</vt:lpstr>
      <vt:lpstr>'Доходы бюджета'!Заголовки_для_печати</vt:lpstr>
      <vt:lpstr>'Доходы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2021-09-14T03:59:45Z</cp:lastPrinted>
  <dcterms:created xsi:type="dcterms:W3CDTF">2020-10-07T10:54:54Z</dcterms:created>
  <dcterms:modified xsi:type="dcterms:W3CDTF">2021-09-30T10:54:05Z</dcterms:modified>
</cp:coreProperties>
</file>